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fb059ca76f73ac1/Documents/Superstars/Stats/2022/"/>
    </mc:Choice>
  </mc:AlternateContent>
  <xr:revisionPtr revIDLastSave="0" documentId="8_{6562CC47-31C9-4417-B74A-1946C72BA329}" xr6:coauthVersionLast="47" xr6:coauthVersionMax="47" xr10:uidLastSave="{00000000-0000-0000-0000-000000000000}"/>
  <bookViews>
    <workbookView xWindow="-108" yWindow="-108" windowWidth="23256" windowHeight="12456" tabRatio="897" firstSheet="2" activeTab="10" xr2:uid="{00000000-000D-0000-FFFF-FFFF00000000}"/>
  </bookViews>
  <sheets>
    <sheet name="Cover_2022" sheetId="6" r:id="rId1"/>
    <sheet name="Results_Annual" sheetId="7" r:id="rId2"/>
    <sheet name="Tossing Analysis" sheetId="8" r:id="rId3"/>
    <sheet name="Team Summary_Annual" sheetId="9" r:id="rId4"/>
    <sheet name="Individual Records_Annual" sheetId="10" r:id="rId5"/>
    <sheet name="BAT_ANNUAL" sheetId="11" r:id="rId6"/>
    <sheet name="HS_Annual" sheetId="12" r:id="rId7"/>
    <sheet name="BOWL_ANNUAL" sheetId="13" r:id="rId8"/>
    <sheet name="BB_Annual" sheetId="14" r:id="rId9"/>
    <sheet name="FIELD_ANNUAL" sheetId="15" r:id="rId10"/>
    <sheet name="DISMISSALS" sheetId="59" r:id="rId11"/>
  </sheets>
  <externalReferences>
    <externalReference r:id="rId12"/>
  </externalReferences>
  <definedNames>
    <definedName name="_xlnm.Print_Area" localSheetId="7">BOWL_ANNUAL!$A$1:$K$50</definedName>
    <definedName name="_xlnm.Print_Area" localSheetId="9">FIELD_ANNUAL!$A$1:$G$28</definedName>
    <definedName name="_xlnm.Print_Area" localSheetId="1">Results_Annual!$A$1:$I$50</definedName>
    <definedName name="_xlnm.Print_Area" localSheetId="3">'Team Summary_Annual'!$A$1:$K$72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2" roundtripDataSignature="AMtx7mhcEop7LpGf43RPrfzgr59pa8VqxQ=="/>
    </ext>
  </extLst>
</workbook>
</file>

<file path=xl/calcChain.xml><?xml version="1.0" encoding="utf-8"?>
<calcChain xmlns="http://schemas.openxmlformats.org/spreadsheetml/2006/main">
  <c r="A2" i="59" l="1"/>
  <c r="AG11" i="7" l="1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10" i="7"/>
  <c r="B40" i="9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10" i="7"/>
  <c r="AI13" i="7"/>
  <c r="AI14" i="7"/>
  <c r="AI15" i="7"/>
  <c r="AL47" i="7"/>
  <c r="AL48" i="7"/>
  <c r="AL46" i="7"/>
  <c r="AL40" i="7"/>
  <c r="AL41" i="7"/>
  <c r="AL42" i="7"/>
  <c r="AL43" i="7"/>
  <c r="AL39" i="7"/>
  <c r="AL31" i="7"/>
  <c r="AL32" i="7"/>
  <c r="AL33" i="7"/>
  <c r="AL34" i="7"/>
  <c r="AL35" i="7"/>
  <c r="AL36" i="7"/>
  <c r="AL30" i="7"/>
  <c r="AL22" i="7"/>
  <c r="AL23" i="7"/>
  <c r="AL24" i="7"/>
  <c r="AL25" i="7"/>
  <c r="AL26" i="7"/>
  <c r="AL27" i="7"/>
  <c r="AL21" i="7"/>
  <c r="AL14" i="7"/>
  <c r="AL15" i="7"/>
  <c r="AL16" i="7"/>
  <c r="AL17" i="7"/>
  <c r="AL18" i="7"/>
  <c r="AL13" i="7"/>
  <c r="AE11" i="7"/>
  <c r="AF11" i="7"/>
  <c r="AH11" i="7"/>
  <c r="AK11" i="7"/>
  <c r="AP11" i="7" s="1"/>
  <c r="AL11" i="7"/>
  <c r="AN11" i="7"/>
  <c r="AM11" i="7" s="1"/>
  <c r="AO11" i="7"/>
  <c r="AE12" i="7"/>
  <c r="AF12" i="7"/>
  <c r="AH12" i="7"/>
  <c r="AK12" i="7"/>
  <c r="AP12" i="7" s="1"/>
  <c r="AL12" i="7"/>
  <c r="AN12" i="7"/>
  <c r="AM12" i="7" s="1"/>
  <c r="AO12" i="7"/>
  <c r="AE13" i="7"/>
  <c r="AF13" i="7"/>
  <c r="AH13" i="7"/>
  <c r="AK13" i="7"/>
  <c r="AP13" i="7" s="1"/>
  <c r="AM13" i="7"/>
  <c r="AK14" i="7"/>
  <c r="AP14" i="7" s="1"/>
  <c r="AN14" i="7"/>
  <c r="AM14" i="7" s="1"/>
  <c r="AO14" i="7"/>
  <c r="AK15" i="7"/>
  <c r="AP15" i="7" s="1"/>
  <c r="AE16" i="7"/>
  <c r="AK16" i="7"/>
  <c r="AP16" i="7" s="1"/>
  <c r="AK17" i="7"/>
  <c r="AP17" i="7" s="1"/>
  <c r="AK18" i="7"/>
  <c r="AP18" i="7" s="1"/>
  <c r="AE19" i="7"/>
  <c r="AF19" i="7"/>
  <c r="AH19" i="7"/>
  <c r="AK19" i="7"/>
  <c r="AP19" i="7" s="1"/>
  <c r="AL19" i="7"/>
  <c r="AN19" i="7"/>
  <c r="AM19" i="7" s="1"/>
  <c r="AO19" i="7"/>
  <c r="AE20" i="7"/>
  <c r="AF20" i="7"/>
  <c r="AH20" i="7"/>
  <c r="AK20" i="7"/>
  <c r="AP20" i="7" s="1"/>
  <c r="AL20" i="7"/>
  <c r="AN20" i="7"/>
  <c r="AM20" i="7" s="1"/>
  <c r="AO20" i="7"/>
  <c r="AK21" i="7"/>
  <c r="AP21" i="7" s="1"/>
  <c r="AF22" i="7"/>
  <c r="AH22" i="7"/>
  <c r="AK22" i="7"/>
  <c r="AP22" i="7" s="1"/>
  <c r="AK23" i="7"/>
  <c r="AP23" i="7" s="1"/>
  <c r="AK24" i="7"/>
  <c r="AP24" i="7" s="1"/>
  <c r="AK25" i="7"/>
  <c r="AP25" i="7"/>
  <c r="AH26" i="7"/>
  <c r="AK26" i="7"/>
  <c r="AP26" i="7" s="1"/>
  <c r="AO26" i="7"/>
  <c r="AK27" i="7"/>
  <c r="AP27" i="7" s="1"/>
  <c r="AE28" i="7"/>
  <c r="AF28" i="7"/>
  <c r="AH28" i="7"/>
  <c r="AK28" i="7"/>
  <c r="AP28" i="7" s="1"/>
  <c r="AL28" i="7"/>
  <c r="AN28" i="7"/>
  <c r="AM28" i="7" s="1"/>
  <c r="AO28" i="7"/>
  <c r="AE29" i="7"/>
  <c r="AF29" i="7"/>
  <c r="AH29" i="7"/>
  <c r="AK29" i="7"/>
  <c r="AP29" i="7" s="1"/>
  <c r="AL29" i="7"/>
  <c r="AN29" i="7"/>
  <c r="AM29" i="7" s="1"/>
  <c r="AO29" i="7"/>
  <c r="AK30" i="7"/>
  <c r="AO30" i="7"/>
  <c r="AP30" i="7"/>
  <c r="AE31" i="7"/>
  <c r="AK31" i="7"/>
  <c r="AP31" i="7" s="1"/>
  <c r="AK32" i="7"/>
  <c r="AP32" i="7" s="1"/>
  <c r="AK33" i="7"/>
  <c r="AP33" i="7" s="1"/>
  <c r="AO33" i="7"/>
  <c r="AK34" i="7"/>
  <c r="AP34" i="7"/>
  <c r="AK35" i="7"/>
  <c r="AP35" i="7" s="1"/>
  <c r="AF36" i="7"/>
  <c r="AK36" i="7"/>
  <c r="AP36" i="7" s="1"/>
  <c r="AE37" i="7"/>
  <c r="AF37" i="7"/>
  <c r="AH37" i="7"/>
  <c r="AK37" i="7"/>
  <c r="AL37" i="7"/>
  <c r="AN37" i="7"/>
  <c r="AM37" i="7" s="1"/>
  <c r="AO37" i="7"/>
  <c r="AP37" i="7"/>
  <c r="AE38" i="7"/>
  <c r="AF38" i="7"/>
  <c r="AH38" i="7"/>
  <c r="AK38" i="7"/>
  <c r="AP38" i="7" s="1"/>
  <c r="AL38" i="7"/>
  <c r="AN38" i="7"/>
  <c r="AM38" i="7" s="1"/>
  <c r="AO38" i="7"/>
  <c r="AE39" i="7"/>
  <c r="AF39" i="7"/>
  <c r="AK39" i="7"/>
  <c r="AP39" i="7" s="1"/>
  <c r="AK40" i="7"/>
  <c r="AP40" i="7" s="1"/>
  <c r="AK41" i="7"/>
  <c r="AP41" i="7" s="1"/>
  <c r="AK42" i="7"/>
  <c r="AP42" i="7" s="1"/>
  <c r="AK43" i="7"/>
  <c r="AP43" i="7" s="1"/>
  <c r="AE44" i="7"/>
  <c r="AF44" i="7"/>
  <c r="AH44" i="7"/>
  <c r="AK44" i="7"/>
  <c r="AP44" i="7" s="1"/>
  <c r="AL44" i="7"/>
  <c r="AM44" i="7"/>
  <c r="AN44" i="7"/>
  <c r="AO44" i="7"/>
  <c r="AE45" i="7"/>
  <c r="AF45" i="7"/>
  <c r="AH45" i="7"/>
  <c r="AK45" i="7"/>
  <c r="AP45" i="7" s="1"/>
  <c r="AL45" i="7"/>
  <c r="AN45" i="7"/>
  <c r="AM45" i="7" s="1"/>
  <c r="AO45" i="7"/>
  <c r="AK46" i="7"/>
  <c r="AP46" i="7" s="1"/>
  <c r="AF47" i="7"/>
  <c r="AH47" i="7"/>
  <c r="AK47" i="7"/>
  <c r="AP47" i="7" s="1"/>
  <c r="AK48" i="7"/>
  <c r="AP48" i="7" s="1"/>
  <c r="H48" i="7"/>
  <c r="AE48" i="7" s="1"/>
  <c r="H47" i="7"/>
  <c r="AN47" i="7" s="1"/>
  <c r="AM47" i="7" s="1"/>
  <c r="H46" i="7"/>
  <c r="H43" i="7"/>
  <c r="AF43" i="7" s="1"/>
  <c r="H42" i="7"/>
  <c r="AF42" i="7" s="1"/>
  <c r="H41" i="7"/>
  <c r="AE41" i="7" s="1"/>
  <c r="H40" i="7"/>
  <c r="AH40" i="7" s="1"/>
  <c r="H39" i="7"/>
  <c r="H36" i="7"/>
  <c r="AE36" i="7" s="1"/>
  <c r="H35" i="7"/>
  <c r="AH35" i="7" s="1"/>
  <c r="H34" i="7"/>
  <c r="AE34" i="7" s="1"/>
  <c r="H33" i="7"/>
  <c r="AE33" i="7" s="1"/>
  <c r="H32" i="7"/>
  <c r="I32" i="7" s="1"/>
  <c r="H31" i="7"/>
  <c r="I31" i="7" s="1"/>
  <c r="H30" i="7"/>
  <c r="AH30" i="7" s="1"/>
  <c r="H27" i="7"/>
  <c r="AE27" i="7" s="1"/>
  <c r="H26" i="7"/>
  <c r="AN26" i="7" s="1"/>
  <c r="AM26" i="7" s="1"/>
  <c r="H25" i="7"/>
  <c r="AE25" i="7" s="1"/>
  <c r="H24" i="7"/>
  <c r="AE24" i="7" s="1"/>
  <c r="H23" i="7"/>
  <c r="I23" i="7" s="1"/>
  <c r="H22" i="7"/>
  <c r="AN22" i="7" s="1"/>
  <c r="AM22" i="7" s="1"/>
  <c r="H21" i="7"/>
  <c r="AO21" i="7" s="1"/>
  <c r="H18" i="7"/>
  <c r="AE18" i="7" s="1"/>
  <c r="H17" i="7"/>
  <c r="AN17" i="7" s="1"/>
  <c r="AM17" i="7" s="1"/>
  <c r="H16" i="7"/>
  <c r="AF16" i="7" s="1"/>
  <c r="H15" i="7"/>
  <c r="AE15" i="7" s="1"/>
  <c r="H14" i="7"/>
  <c r="AE14" i="7" s="1"/>
  <c r="H13" i="7"/>
  <c r="AN13" i="7" s="1"/>
  <c r="A2" i="14"/>
  <c r="A37" i="12"/>
  <c r="A2" i="12"/>
  <c r="A43" i="10"/>
  <c r="C30" i="10"/>
  <c r="B30" i="10"/>
  <c r="C29" i="10"/>
  <c r="B29" i="10"/>
  <c r="A20" i="10"/>
  <c r="A6" i="10"/>
  <c r="A2" i="10"/>
  <c r="C31" i="9"/>
  <c r="B31" i="9"/>
  <c r="C30" i="9"/>
  <c r="B30" i="9"/>
  <c r="C26" i="9"/>
  <c r="B26" i="9"/>
  <c r="C25" i="9"/>
  <c r="B25" i="9"/>
  <c r="A3" i="9"/>
  <c r="A2" i="8"/>
  <c r="I47" i="7"/>
  <c r="I46" i="7"/>
  <c r="I42" i="7"/>
  <c r="I36" i="7"/>
  <c r="I35" i="7"/>
  <c r="I26" i="7"/>
  <c r="AB15" i="7"/>
  <c r="Z15" i="7"/>
  <c r="V15" i="7"/>
  <c r="S15" i="7"/>
  <c r="Q15" i="7"/>
  <c r="M15" i="7"/>
  <c r="AB14" i="7"/>
  <c r="E31" i="9" s="1"/>
  <c r="Z14" i="7"/>
  <c r="V14" i="7"/>
  <c r="S14" i="7"/>
  <c r="Q14" i="7"/>
  <c r="M14" i="7"/>
  <c r="AB13" i="7"/>
  <c r="Z13" i="7"/>
  <c r="V13" i="7"/>
  <c r="S13" i="7"/>
  <c r="Q13" i="7"/>
  <c r="M13" i="7"/>
  <c r="AL10" i="7"/>
  <c r="AK10" i="7"/>
  <c r="AP10" i="7" s="1"/>
  <c r="AB10" i="7"/>
  <c r="Z10" i="7"/>
  <c r="V10" i="7"/>
  <c r="S10" i="7"/>
  <c r="Q10" i="7"/>
  <c r="M10" i="7"/>
  <c r="H10" i="7"/>
  <c r="AQ10" i="7" s="1"/>
  <c r="AQ11" i="7" s="1"/>
  <c r="AQ12" i="7" s="1"/>
  <c r="AQ13" i="7" s="1"/>
  <c r="AQ14" i="7" s="1"/>
  <c r="AQ15" i="7" s="1"/>
  <c r="AQ16" i="7" s="1"/>
  <c r="AQ17" i="7" s="1"/>
  <c r="AQ18" i="7" s="1"/>
  <c r="AQ19" i="7" s="1"/>
  <c r="AQ20" i="7" s="1"/>
  <c r="AQ21" i="7" s="1"/>
  <c r="AQ22" i="7" s="1"/>
  <c r="A2" i="7"/>
  <c r="B3" i="6"/>
  <c r="AO41" i="7" l="1"/>
  <c r="AN39" i="7"/>
  <c r="AM39" i="7" s="1"/>
  <c r="AH36" i="7"/>
  <c r="AI16" i="7"/>
  <c r="AN41" i="7"/>
  <c r="AM41" i="7" s="1"/>
  <c r="AH24" i="7"/>
  <c r="AF24" i="7"/>
  <c r="AE22" i="7"/>
  <c r="AI12" i="7"/>
  <c r="AQ23" i="7"/>
  <c r="AO40" i="7"/>
  <c r="AO25" i="7"/>
  <c r="AO23" i="7"/>
  <c r="AI11" i="7"/>
  <c r="AO46" i="7"/>
  <c r="AN40" i="7"/>
  <c r="AM40" i="7" s="1"/>
  <c r="AF30" i="7"/>
  <c r="AN25" i="7"/>
  <c r="AM25" i="7" s="1"/>
  <c r="I25" i="7" s="1"/>
  <c r="AN23" i="7"/>
  <c r="AM23" i="7" s="1"/>
  <c r="AH14" i="7"/>
  <c r="AI22" i="7"/>
  <c r="AN46" i="7"/>
  <c r="AM46" i="7" s="1"/>
  <c r="AE43" i="7"/>
  <c r="AE30" i="7"/>
  <c r="AI21" i="7"/>
  <c r="AN32" i="7"/>
  <c r="AM32" i="7" s="1"/>
  <c r="AH25" i="7"/>
  <c r="AH23" i="7"/>
  <c r="AI20" i="7"/>
  <c r="AH46" i="7"/>
  <c r="AO42" i="7"/>
  <c r="AF40" i="7"/>
  <c r="AI10" i="7"/>
  <c r="AI19" i="7"/>
  <c r="AH41" i="7"/>
  <c r="AO48" i="7"/>
  <c r="AF46" i="7"/>
  <c r="AE40" i="7"/>
  <c r="AH32" i="7"/>
  <c r="AF25" i="7"/>
  <c r="AO22" i="7"/>
  <c r="AI18" i="7"/>
  <c r="I41" i="7"/>
  <c r="AN48" i="7"/>
  <c r="AM48" i="7" s="1"/>
  <c r="I48" i="7" s="1"/>
  <c r="AE46" i="7"/>
  <c r="AE42" i="7"/>
  <c r="AO39" i="7"/>
  <c r="AI17" i="7"/>
  <c r="AE47" i="7"/>
  <c r="AN42" i="7"/>
  <c r="AM42" i="7" s="1"/>
  <c r="AF41" i="7"/>
  <c r="AO36" i="7"/>
  <c r="AN33" i="7"/>
  <c r="AM33" i="7" s="1"/>
  <c r="AF32" i="7"/>
  <c r="AN30" i="7"/>
  <c r="AM30" i="7" s="1"/>
  <c r="I30" i="7" s="1"/>
  <c r="AO27" i="7"/>
  <c r="AO24" i="7"/>
  <c r="AN21" i="7"/>
  <c r="AM21" i="7" s="1"/>
  <c r="AH17" i="7"/>
  <c r="AO15" i="7"/>
  <c r="AH48" i="7"/>
  <c r="AH39" i="7"/>
  <c r="AN36" i="7"/>
  <c r="AM36" i="7" s="1"/>
  <c r="AF35" i="7"/>
  <c r="AE32" i="7"/>
  <c r="AN27" i="7"/>
  <c r="AM27" i="7" s="1"/>
  <c r="AF26" i="7"/>
  <c r="AN24" i="7"/>
  <c r="AM24" i="7" s="1"/>
  <c r="I24" i="7" s="1"/>
  <c r="AF23" i="7"/>
  <c r="AO18" i="7"/>
  <c r="AN15" i="7"/>
  <c r="AM15" i="7" s="1"/>
  <c r="I15" i="7" s="1"/>
  <c r="AF14" i="7"/>
  <c r="AH42" i="7"/>
  <c r="AE35" i="7"/>
  <c r="AH33" i="7"/>
  <c r="AE26" i="7"/>
  <c r="AE23" i="7"/>
  <c r="AH21" i="7"/>
  <c r="AN18" i="7"/>
  <c r="AM18" i="7" s="1"/>
  <c r="AF17" i="7"/>
  <c r="AF48" i="7"/>
  <c r="AO43" i="7"/>
  <c r="AO31" i="7"/>
  <c r="AH27" i="7"/>
  <c r="AE17" i="7"/>
  <c r="AH15" i="7"/>
  <c r="AN43" i="7"/>
  <c r="AM43" i="7" s="1"/>
  <c r="I43" i="7" s="1"/>
  <c r="AO34" i="7"/>
  <c r="AF33" i="7"/>
  <c r="AN31" i="7"/>
  <c r="AM31" i="7" s="1"/>
  <c r="AF21" i="7"/>
  <c r="AH18" i="7"/>
  <c r="AO13" i="7"/>
  <c r="AN34" i="7"/>
  <c r="AM34" i="7" s="1"/>
  <c r="AF27" i="7"/>
  <c r="AE21" i="7"/>
  <c r="AO16" i="7"/>
  <c r="AF15" i="7"/>
  <c r="AO47" i="7"/>
  <c r="AH43" i="7"/>
  <c r="AO32" i="7"/>
  <c r="AH31" i="7"/>
  <c r="AF18" i="7"/>
  <c r="AN16" i="7"/>
  <c r="AM16" i="7" s="1"/>
  <c r="I16" i="7" s="1"/>
  <c r="AH34" i="7"/>
  <c r="AO35" i="7"/>
  <c r="AF31" i="7"/>
  <c r="AH16" i="7"/>
  <c r="AN35" i="7"/>
  <c r="AM35" i="7" s="1"/>
  <c r="AF34" i="7"/>
  <c r="AO17" i="7"/>
  <c r="I22" i="7"/>
  <c r="I40" i="7"/>
  <c r="I21" i="7"/>
  <c r="I27" i="7"/>
  <c r="I39" i="7"/>
  <c r="I18" i="7"/>
  <c r="F26" i="9"/>
  <c r="G25" i="9"/>
  <c r="C24" i="9"/>
  <c r="E25" i="9"/>
  <c r="G30" i="9"/>
  <c r="F31" i="9"/>
  <c r="E26" i="9"/>
  <c r="H26" i="9" s="1"/>
  <c r="C10" i="9"/>
  <c r="C29" i="9"/>
  <c r="AE10" i="7"/>
  <c r="G31" i="9"/>
  <c r="AH10" i="7"/>
  <c r="B29" i="9"/>
  <c r="E50" i="12"/>
  <c r="E44" i="12"/>
  <c r="E48" i="12"/>
  <c r="I17" i="7"/>
  <c r="AO10" i="7"/>
  <c r="B24" i="9"/>
  <c r="G26" i="9"/>
  <c r="E52" i="12"/>
  <c r="I13" i="7"/>
  <c r="F10" i="9"/>
  <c r="H31" i="9"/>
  <c r="D31" i="9"/>
  <c r="G10" i="9"/>
  <c r="H10" i="9"/>
  <c r="E30" i="9"/>
  <c r="F25" i="9"/>
  <c r="I14" i="7"/>
  <c r="D25" i="9"/>
  <c r="F30" i="9"/>
  <c r="E10" i="9"/>
  <c r="AN10" i="7"/>
  <c r="AM10" i="7" s="1"/>
  <c r="I10" i="7" s="1"/>
  <c r="AF10" i="7"/>
  <c r="I10" i="9"/>
  <c r="E16" i="9"/>
  <c r="AQ24" i="7" l="1"/>
  <c r="AI23" i="7"/>
  <c r="F29" i="9"/>
  <c r="E24" i="9"/>
  <c r="H25" i="9"/>
  <c r="D26" i="9"/>
  <c r="G29" i="9"/>
  <c r="E47" i="12"/>
  <c r="E45" i="12"/>
  <c r="D30" i="9"/>
  <c r="E29" i="9"/>
  <c r="H30" i="9"/>
  <c r="H24" i="9"/>
  <c r="D24" i="9"/>
  <c r="E51" i="12"/>
  <c r="I16" i="9"/>
  <c r="D10" i="9"/>
  <c r="K10" i="9" s="1"/>
  <c r="C16" i="9"/>
  <c r="F16" i="9"/>
  <c r="G24" i="9"/>
  <c r="F24" i="9"/>
  <c r="G16" i="9"/>
  <c r="E53" i="12"/>
  <c r="I13" i="9"/>
  <c r="G12" i="9"/>
  <c r="C13" i="9"/>
  <c r="F12" i="9"/>
  <c r="F13" i="9"/>
  <c r="I12" i="9"/>
  <c r="H12" i="9"/>
  <c r="E12" i="9"/>
  <c r="C12" i="9"/>
  <c r="H13" i="9"/>
  <c r="G13" i="9"/>
  <c r="E13" i="9"/>
  <c r="H16" i="9"/>
  <c r="E46" i="12"/>
  <c r="E49" i="12"/>
  <c r="AQ25" i="7" l="1"/>
  <c r="AI24" i="7"/>
  <c r="D16" i="9"/>
  <c r="J16" i="9" s="1"/>
  <c r="B16" i="9"/>
  <c r="K13" i="9"/>
  <c r="D29" i="9"/>
  <c r="H29" i="9"/>
  <c r="D13" i="9"/>
  <c r="J13" i="9" s="1"/>
  <c r="B10" i="9"/>
  <c r="K16" i="9"/>
  <c r="D12" i="9"/>
  <c r="B12" i="9" s="1"/>
  <c r="J10" i="9"/>
  <c r="AQ26" i="7" l="1"/>
  <c r="AI25" i="7"/>
  <c r="B13" i="9"/>
  <c r="J12" i="9"/>
  <c r="K12" i="9"/>
  <c r="AQ27" i="7" l="1"/>
  <c r="AI26" i="7"/>
  <c r="AQ28" i="7" l="1"/>
  <c r="AI27" i="7"/>
  <c r="AQ29" i="7" l="1"/>
  <c r="AI28" i="7"/>
  <c r="AQ30" i="7" l="1"/>
  <c r="AI29" i="7"/>
  <c r="AQ31" i="7" l="1"/>
  <c r="AI30" i="7"/>
  <c r="AQ32" i="7" l="1"/>
  <c r="AI31" i="7"/>
  <c r="AQ33" i="7" l="1"/>
  <c r="AI32" i="7"/>
  <c r="AQ34" i="7" l="1"/>
  <c r="AI33" i="7"/>
  <c r="AQ35" i="7" l="1"/>
  <c r="AI34" i="7"/>
  <c r="AQ36" i="7" l="1"/>
  <c r="AI35" i="7"/>
  <c r="AQ37" i="7" l="1"/>
  <c r="AI36" i="7"/>
  <c r="AQ38" i="7" l="1"/>
  <c r="AI37" i="7"/>
  <c r="AQ39" i="7" l="1"/>
  <c r="AI38" i="7"/>
  <c r="AQ40" i="7" l="1"/>
  <c r="AI39" i="7"/>
  <c r="AQ41" i="7" l="1"/>
  <c r="AI40" i="7"/>
  <c r="AQ42" i="7" l="1"/>
  <c r="AI41" i="7"/>
  <c r="AQ43" i="7" l="1"/>
  <c r="AI42" i="7"/>
  <c r="AQ44" i="7" l="1"/>
  <c r="AI43" i="7"/>
  <c r="AQ45" i="7" l="1"/>
  <c r="AI44" i="7"/>
  <c r="AQ46" i="7" l="1"/>
  <c r="AI45" i="7"/>
  <c r="AQ47" i="7" l="1"/>
  <c r="AI46" i="7"/>
  <c r="AQ48" i="7" l="1"/>
  <c r="AI48" i="7" s="1"/>
  <c r="AI47" i="7"/>
  <c r="A22" i="10" l="1"/>
</calcChain>
</file>

<file path=xl/sharedStrings.xml><?xml version="1.0" encoding="utf-8"?>
<sst xmlns="http://schemas.openxmlformats.org/spreadsheetml/2006/main" count="863" uniqueCount="402">
  <si>
    <t>Opponents</t>
  </si>
  <si>
    <t>Date</t>
  </si>
  <si>
    <t>Name</t>
  </si>
  <si>
    <t>Won</t>
  </si>
  <si>
    <t>Lost</t>
  </si>
  <si>
    <t>Matches</t>
  </si>
  <si>
    <t>6s</t>
  </si>
  <si>
    <t>O</t>
  </si>
  <si>
    <t>M</t>
  </si>
  <si>
    <t>R</t>
  </si>
  <si>
    <t>W</t>
  </si>
  <si>
    <t>Bowled</t>
  </si>
  <si>
    <t>Caught</t>
  </si>
  <si>
    <t>LBW</t>
  </si>
  <si>
    <t>Stumped</t>
  </si>
  <si>
    <t>Run Out</t>
  </si>
  <si>
    <t>Balls</t>
  </si>
  <si>
    <t>Paul Gaught-Allen</t>
  </si>
  <si>
    <t>Matthew Conway</t>
  </si>
  <si>
    <t>Adam Spencer-Bickle</t>
  </si>
  <si>
    <t>James Hewlett</t>
  </si>
  <si>
    <t>Diwakar Patwal</t>
  </si>
  <si>
    <t>Aaron Harris</t>
  </si>
  <si>
    <t>Gary Plahe</t>
  </si>
  <si>
    <t>John Bishop</t>
  </si>
  <si>
    <t>Chris Thomson</t>
  </si>
  <si>
    <t>Michael Duggan</t>
  </si>
  <si>
    <t>Konrad Chodzko-Zajko</t>
  </si>
  <si>
    <t>Mandarins</t>
  </si>
  <si>
    <t>Barry Gigg</t>
  </si>
  <si>
    <t>Negotiated</t>
  </si>
  <si>
    <t>Vijay Anand</t>
  </si>
  <si>
    <t>Dan Forman</t>
  </si>
  <si>
    <t>Stan Forman</t>
  </si>
  <si>
    <t>Chris Underwood</t>
  </si>
  <si>
    <t>Epsom Taxes</t>
  </si>
  <si>
    <t>Rick Smith</t>
  </si>
  <si>
    <t>Dave Cuthbertson</t>
  </si>
  <si>
    <t>Sam Farnham</t>
  </si>
  <si>
    <t>Chris Browne</t>
  </si>
  <si>
    <t>Steve Meyler</t>
  </si>
  <si>
    <t>Reserves XI</t>
  </si>
  <si>
    <t>Allstars</t>
  </si>
  <si>
    <t>Benjamin Bard</t>
  </si>
  <si>
    <t>Chris Mountain</t>
  </si>
  <si>
    <t>Merv Aranha</t>
  </si>
  <si>
    <t>Harish Kumar</t>
  </si>
  <si>
    <t>Dodgers</t>
  </si>
  <si>
    <t>George Warren</t>
  </si>
  <si>
    <t>Jack Lovell</t>
  </si>
  <si>
    <t>Harry Forman</t>
  </si>
  <si>
    <t>Arun Saajan</t>
  </si>
  <si>
    <t>Sam Forman</t>
  </si>
  <si>
    <t>Alok Singh</t>
  </si>
  <si>
    <t>Mike Taylor</t>
  </si>
  <si>
    <t>LLangwm</t>
  </si>
  <si>
    <t>Jason Marchant</t>
  </si>
  <si>
    <t>james Hewlett</t>
  </si>
  <si>
    <t>konrad Chodzko-Zajko</t>
  </si>
  <si>
    <t>Ad Hoc Outlaws</t>
  </si>
  <si>
    <t>Elliott</t>
  </si>
  <si>
    <t>Tim</t>
  </si>
  <si>
    <t>Tideway &amp; Jacobs</t>
  </si>
  <si>
    <t>Marauders</t>
  </si>
  <si>
    <t>Rob Reeve</t>
  </si>
  <si>
    <t>Ziaul</t>
  </si>
  <si>
    <t>Bilal Khan</t>
  </si>
  <si>
    <t>Mike Kamellard</t>
  </si>
  <si>
    <t>Bank of England</t>
  </si>
  <si>
    <t>paul Gaught-Allen</t>
  </si>
  <si>
    <t>Peter Andrews</t>
  </si>
  <si>
    <t>Michael Chadwick</t>
  </si>
  <si>
    <t>Ray</t>
  </si>
  <si>
    <t>Joe Larne</t>
  </si>
  <si>
    <t>Richard Abigail</t>
  </si>
  <si>
    <t>Runs</t>
  </si>
  <si>
    <t>No</t>
  </si>
  <si>
    <t>Mandarins (1 May)</t>
  </si>
  <si>
    <t>St Anne Allstars (24 April)</t>
  </si>
  <si>
    <t>Epsom Taxes (4 May)</t>
  </si>
  <si>
    <t>e</t>
  </si>
  <si>
    <t>Enter the year here&gt;&gt;&gt;&gt;</t>
  </si>
  <si>
    <t>Largest margins of victory</t>
  </si>
  <si>
    <t>Largest margins of defeat</t>
  </si>
  <si>
    <t>H/A</t>
  </si>
  <si>
    <t>Ground</t>
  </si>
  <si>
    <t>Type</t>
  </si>
  <si>
    <t>Result</t>
  </si>
  <si>
    <t>Scores</t>
  </si>
  <si>
    <t>Batted</t>
  </si>
  <si>
    <t>Completed innings</t>
  </si>
  <si>
    <t>Runs_complete_innings</t>
  </si>
  <si>
    <t>Wkts</t>
  </si>
  <si>
    <t>All out override</t>
  </si>
  <si>
    <t>Overs for nrr</t>
  </si>
  <si>
    <t>balls for nrr</t>
  </si>
  <si>
    <t>Overs</t>
  </si>
  <si>
    <t>balls</t>
  </si>
  <si>
    <t>Result margin override</t>
  </si>
  <si>
    <t>Batting first</t>
  </si>
  <si>
    <t>Batting second</t>
  </si>
  <si>
    <t>Opposition</t>
  </si>
  <si>
    <t>Result margin final</t>
  </si>
  <si>
    <t>Result margin calc</t>
  </si>
  <si>
    <t>Team Summary</t>
  </si>
  <si>
    <t>Opposition-Result</t>
  </si>
  <si>
    <t>April</t>
  </si>
  <si>
    <t>Superstars</t>
  </si>
  <si>
    <t>Sun</t>
  </si>
  <si>
    <t>St Anne's Allstars</t>
  </si>
  <si>
    <t>H</t>
  </si>
  <si>
    <t>Dulwich Sports</t>
  </si>
  <si>
    <t>Afternoon</t>
  </si>
  <si>
    <t>first</t>
  </si>
  <si>
    <t>Yes</t>
  </si>
  <si>
    <t>May</t>
  </si>
  <si>
    <t>all out</t>
  </si>
  <si>
    <t>Wed</t>
  </si>
  <si>
    <t>A</t>
  </si>
  <si>
    <t>Wandgas</t>
  </si>
  <si>
    <t>Twenty20</t>
  </si>
  <si>
    <t>Tue</t>
  </si>
  <si>
    <t>Chiswick</t>
  </si>
  <si>
    <t>Thu</t>
  </si>
  <si>
    <t>second</t>
  </si>
  <si>
    <t>N</t>
  </si>
  <si>
    <t>Bricklayers' Arms</t>
  </si>
  <si>
    <t>Wandsworth Pk</t>
  </si>
  <si>
    <t>June</t>
  </si>
  <si>
    <t>Fishguard &amp; Godwick</t>
  </si>
  <si>
    <t>Pembrokeshire</t>
  </si>
  <si>
    <t>Fri</t>
  </si>
  <si>
    <t>Sat</t>
  </si>
  <si>
    <t>Cancelled</t>
  </si>
  <si>
    <t>Haverfordwest</t>
  </si>
  <si>
    <t>King's Road</t>
  </si>
  <si>
    <t>Hendricks XI</t>
  </si>
  <si>
    <t>TBC</t>
  </si>
  <si>
    <t>LSE Staff</t>
  </si>
  <si>
    <t>Berrylands</t>
  </si>
  <si>
    <t>July</t>
  </si>
  <si>
    <t>Mon</t>
  </si>
  <si>
    <t>Regents Park</t>
  </si>
  <si>
    <t>Westminster</t>
  </si>
  <si>
    <t>Wandsworth Cn</t>
  </si>
  <si>
    <t>Sports' Day</t>
  </si>
  <si>
    <t>CIPA ITMA</t>
  </si>
  <si>
    <t>Ally Park</t>
  </si>
  <si>
    <t>Charlatans</t>
  </si>
  <si>
    <t>Charlton Park</t>
  </si>
  <si>
    <t>August</t>
  </si>
  <si>
    <t>LT Dinos</t>
  </si>
  <si>
    <t>Abbey Rec</t>
  </si>
  <si>
    <t>Oberon Fields</t>
  </si>
  <si>
    <t>September</t>
  </si>
  <si>
    <t>Green Sox</t>
  </si>
  <si>
    <t>Dundonald Rec</t>
  </si>
  <si>
    <t>SMCC Midweek XI</t>
  </si>
  <si>
    <t>Forest Hill</t>
  </si>
  <si>
    <t>Prince's Head</t>
  </si>
  <si>
    <t>Richmond Gn</t>
  </si>
  <si>
    <t>Total</t>
  </si>
  <si>
    <t>Non Barry Gigg</t>
  </si>
  <si>
    <t>Scheduled</t>
  </si>
  <si>
    <t>Games Started</t>
  </si>
  <si>
    <t>Tied</t>
  </si>
  <si>
    <t>Drawn</t>
  </si>
  <si>
    <t>Abandoned</t>
  </si>
  <si>
    <t>Won%</t>
  </si>
  <si>
    <t>Lost%</t>
  </si>
  <si>
    <t>OVERALL</t>
  </si>
  <si>
    <t>of which:</t>
  </si>
  <si>
    <t>Afternoon matches</t>
  </si>
  <si>
    <t>Twenty20 matches</t>
  </si>
  <si>
    <t>including:</t>
  </si>
  <si>
    <t>v Dodgers</t>
  </si>
  <si>
    <t>Overall team performance</t>
  </si>
  <si>
    <t>Total Runs</t>
  </si>
  <si>
    <t>Wickets</t>
  </si>
  <si>
    <t>Runs/Wkt</t>
  </si>
  <si>
    <t>Econ Rate</t>
  </si>
  <si>
    <t>Strike Rate</t>
  </si>
  <si>
    <t>Batting</t>
  </si>
  <si>
    <t>Overall</t>
  </si>
  <si>
    <t>Fielding</t>
  </si>
  <si>
    <t>note: economy rate is calculated on the full number of overs for incomplete innings</t>
  </si>
  <si>
    <t>Record Team Scores</t>
  </si>
  <si>
    <t>Highest Team Scores</t>
  </si>
  <si>
    <t>1st</t>
  </si>
  <si>
    <t>2nd</t>
  </si>
  <si>
    <t>3rd</t>
  </si>
  <si>
    <t>Lowest Team Scores (completed innings)</t>
  </si>
  <si>
    <t>Highest Team Scores Against</t>
  </si>
  <si>
    <t>Lowest Team Scores Against (completed innings)</t>
  </si>
  <si>
    <t>Margins of Victory/Loss</t>
  </si>
  <si>
    <t>batting first</t>
  </si>
  <si>
    <t>batting second</t>
  </si>
  <si>
    <t>Largest margins of loss</t>
  </si>
  <si>
    <t>Most matches</t>
  </si>
  <si>
    <t>Most runs</t>
  </si>
  <si>
    <t>Most wickets</t>
  </si>
  <si>
    <t>Most catches</t>
  </si>
  <si>
    <t>Most stumpings</t>
  </si>
  <si>
    <t>Hat tricks (0)</t>
  </si>
  <si>
    <t>Career Stumpings (0)</t>
  </si>
  <si>
    <t>Career Best Bowling (0)</t>
  </si>
  <si>
    <t>SUPERSTARS BATTING AVERAGES 2022</t>
  </si>
  <si>
    <t>Pos</t>
  </si>
  <si>
    <t>I</t>
  </si>
  <si>
    <t>NO</t>
  </si>
  <si>
    <t>Average</t>
  </si>
  <si>
    <t>50s</t>
  </si>
  <si>
    <t>100s</t>
  </si>
  <si>
    <t>HS</t>
  </si>
  <si>
    <t>Also batted but did not qualify (qualification: 125 runs and 5 innings)</t>
  </si>
  <si>
    <t>55</t>
  </si>
  <si>
    <t>26</t>
  </si>
  <si>
    <t>20</t>
  </si>
  <si>
    <t>8</t>
  </si>
  <si>
    <t>7</t>
  </si>
  <si>
    <t>2</t>
  </si>
  <si>
    <t>1</t>
  </si>
  <si>
    <t>0</t>
  </si>
  <si>
    <t>-</t>
  </si>
  <si>
    <t>45no</t>
  </si>
  <si>
    <t>29no</t>
  </si>
  <si>
    <t/>
  </si>
  <si>
    <t>0no</t>
  </si>
  <si>
    <t>Score</t>
  </si>
  <si>
    <t>Opposition (Date)</t>
  </si>
  <si>
    <t>13</t>
  </si>
  <si>
    <t>9</t>
  </si>
  <si>
    <t>6</t>
  </si>
  <si>
    <t>Wicket</t>
  </si>
  <si>
    <t>Batsmen</t>
  </si>
  <si>
    <t>4th</t>
  </si>
  <si>
    <t>5th</t>
  </si>
  <si>
    <t>6th</t>
  </si>
  <si>
    <t>7th</t>
  </si>
  <si>
    <t>8th</t>
  </si>
  <si>
    <t>9th</t>
  </si>
  <si>
    <t>10th</t>
  </si>
  <si>
    <t>SUPERSTARS BOWLING AVERAGES 2022</t>
  </si>
  <si>
    <t>5wI</t>
  </si>
  <si>
    <t>BB</t>
  </si>
  <si>
    <t>Also bowled but did not qualify (qualification: 8 wickets)</t>
  </si>
  <si>
    <t>2-34</t>
  </si>
  <si>
    <t>2-11</t>
  </si>
  <si>
    <t>0-26</t>
  </si>
  <si>
    <t>0-19</t>
  </si>
  <si>
    <t>0-23</t>
  </si>
  <si>
    <t>SUPERSTARS FIELDING AVERAGES 2022</t>
  </si>
  <si>
    <t>Catches</t>
  </si>
  <si>
    <t>Stumpings</t>
  </si>
  <si>
    <t>Run outs</t>
  </si>
  <si>
    <t>Dismissals</t>
  </si>
  <si>
    <t>50no</t>
  </si>
  <si>
    <t>25no</t>
  </si>
  <si>
    <t>35no</t>
  </si>
  <si>
    <t>33no</t>
  </si>
  <si>
    <t>31no</t>
  </si>
  <si>
    <t>26no</t>
  </si>
  <si>
    <t>18</t>
  </si>
  <si>
    <t>21</t>
  </si>
  <si>
    <t>30no</t>
  </si>
  <si>
    <t>12</t>
  </si>
  <si>
    <t>11</t>
  </si>
  <si>
    <t>28no</t>
  </si>
  <si>
    <t>4</t>
  </si>
  <si>
    <t>5</t>
  </si>
  <si>
    <t>Allstars (19 May)</t>
  </si>
  <si>
    <t>Dodgers (26 May)</t>
  </si>
  <si>
    <t>Bricklayers Arms (31 May)</t>
  </si>
  <si>
    <t>Fishguard &amp; Goodwick (2 June)</t>
  </si>
  <si>
    <t>LLangwm (3 June)</t>
  </si>
  <si>
    <t>Kings Road (9 June)</t>
  </si>
  <si>
    <t>Hendricks (16 June)</t>
  </si>
  <si>
    <t>Dodgers  (28 June)</t>
  </si>
  <si>
    <t>Dodgers (28 June)</t>
  </si>
  <si>
    <t>Ad Hoc Outlaws (4 July)</t>
  </si>
  <si>
    <t>Tideway &amp; Jacobs (4 August)</t>
  </si>
  <si>
    <t>Marauders (10 August)</t>
  </si>
  <si>
    <t>Bank of England (31 August)</t>
  </si>
  <si>
    <t>Princes Head (17 September)</t>
  </si>
  <si>
    <t>24no</t>
  </si>
  <si>
    <t>18no</t>
  </si>
  <si>
    <t>10no</t>
  </si>
  <si>
    <t>19no</t>
  </si>
  <si>
    <t>4-7</t>
  </si>
  <si>
    <t>0-3</t>
  </si>
  <si>
    <t>0-24</t>
  </si>
  <si>
    <t>0-4</t>
  </si>
  <si>
    <t>1-15</t>
  </si>
  <si>
    <t>0-40</t>
  </si>
  <si>
    <t>3-12</t>
  </si>
  <si>
    <t>5-9</t>
  </si>
  <si>
    <t>0-12</t>
  </si>
  <si>
    <t>2-35</t>
  </si>
  <si>
    <t>0-31</t>
  </si>
  <si>
    <t>2-15</t>
  </si>
  <si>
    <t>1-20</t>
  </si>
  <si>
    <t>0-22</t>
  </si>
  <si>
    <t>0-59</t>
  </si>
  <si>
    <t>3-3</t>
  </si>
  <si>
    <t>0-6</t>
  </si>
  <si>
    <t>0-1</t>
  </si>
  <si>
    <t>1-7</t>
  </si>
  <si>
    <t>1-28</t>
  </si>
  <si>
    <t>1-26</t>
  </si>
  <si>
    <t>2-21</t>
  </si>
  <si>
    <t>1-24</t>
  </si>
  <si>
    <t>1-21</t>
  </si>
  <si>
    <t>4-18</t>
  </si>
  <si>
    <t>0-34</t>
  </si>
  <si>
    <t>lost by 5 wickets</t>
  </si>
  <si>
    <t>Plastic silver medalists</t>
  </si>
  <si>
    <t>Merv Tournament</t>
  </si>
  <si>
    <t>All complaints will be considered very briefly and then ignored because it was so long ago</t>
  </si>
  <si>
    <t>Game Count</t>
  </si>
  <si>
    <t>Superstars Total for rankings</t>
  </si>
  <si>
    <t>159-4 v Dodgers (Tue 28 June)</t>
  </si>
  <si>
    <t>159 all out v Bank of England (Wed 31 August)</t>
  </si>
  <si>
    <t>83 all out v Dodgers (Thu 26 May)</t>
  </si>
  <si>
    <t>89-6 v Bricklayer's Arms (Tue 31 May)</t>
  </si>
  <si>
    <t>92 all out v King's Road (Thu 9 June)</t>
  </si>
  <si>
    <t>210-6 by Prince's Head (Sat 17 Sep)</t>
  </si>
  <si>
    <t>166-3 by Ad Hoc Outlaws (Mon 4 June)</t>
  </si>
  <si>
    <t>165-1 by Bank of England (Wed 31 August)</t>
  </si>
  <si>
    <t>90 all out v King's Road (Thu 9 June)</t>
  </si>
  <si>
    <t>102-3 by Reserves XI (Tue 10 May)</t>
  </si>
  <si>
    <t>125-8 by Hendricks XI (Thu 16 June)</t>
  </si>
  <si>
    <t>25 runs v Dodgers (Tue 28 June)</t>
  </si>
  <si>
    <t>5 wickets v Fishguard &amp; Godwick (Thu 2 June), v Llangwm (Fri 3 June)</t>
  </si>
  <si>
    <t>9 wickets by Bank of England (Wed 31 August)</t>
  </si>
  <si>
    <t>102 runs by Prince's Head (Sat 17 Sep)</t>
  </si>
  <si>
    <t>Barry Gigg (180)</t>
  </si>
  <si>
    <t>Matthew Conway (203)</t>
  </si>
  <si>
    <t>Paul Gaught-Allen (183)</t>
  </si>
  <si>
    <t>Konrad Chodzko-Zajko (13)</t>
  </si>
  <si>
    <t>Michael Duggan (13)</t>
  </si>
  <si>
    <t>2nd=</t>
  </si>
  <si>
    <t>Dan Forman (10)</t>
  </si>
  <si>
    <t>Konrad Chodzko-Zajko (9)</t>
  </si>
  <si>
    <t>Superstars batting</t>
  </si>
  <si>
    <t>Superstars bowling</t>
  </si>
  <si>
    <t>Barry Gigg (15)</t>
  </si>
  <si>
    <t>Dan Forman (6)</t>
  </si>
  <si>
    <t>Vijay Anand (5)</t>
  </si>
  <si>
    <t>3rd=</t>
  </si>
  <si>
    <t>Arron Harris (3)</t>
  </si>
  <si>
    <t>Adam Spencer-Bickle (3)</t>
  </si>
  <si>
    <t>Konrad Chodzko-Zajko (3)</t>
  </si>
  <si>
    <t>Barry Gigg (6)</t>
  </si>
  <si>
    <t>Half Centuries (2)</t>
  </si>
  <si>
    <t>5 Wickets in a match (1)</t>
  </si>
  <si>
    <t>3-1-9-5 v LLangwm (3 June)</t>
  </si>
  <si>
    <t>3 (or more) catches in a match (2)</t>
  </si>
  <si>
    <t>3 (or more) stumpings in a match (0)</t>
  </si>
  <si>
    <t>3ct v Kings Road (9 June)</t>
  </si>
  <si>
    <t>3ct v Dodgers (28 June)</t>
  </si>
  <si>
    <t>Appearances (1)</t>
  </si>
  <si>
    <t>100th appearance v St Anne Allstars (24 April)</t>
  </si>
  <si>
    <t>10,000th run v Kings Road (9 June)</t>
  </si>
  <si>
    <t>6,000th run v Bank of England (31 August)</t>
  </si>
  <si>
    <t>1,000th run v v Dodgers (28 June)</t>
  </si>
  <si>
    <t>Career Runs (3)</t>
  </si>
  <si>
    <t>Career Wickets (0)</t>
  </si>
  <si>
    <t>Career Catches (1)</t>
  </si>
  <si>
    <t>10th catch v Mandarins (1 May)</t>
  </si>
  <si>
    <t>Arron Harris</t>
  </si>
  <si>
    <t>45no v St Anne Allstars (24 April)</t>
  </si>
  <si>
    <t>26no v LLangwm (3 June)</t>
  </si>
  <si>
    <t>Career High Scores (2)</t>
  </si>
  <si>
    <t>Benedict Conway</t>
  </si>
  <si>
    <t>Warren/Conway/Cuthbertson/Sajjan</t>
  </si>
  <si>
    <t>102</t>
  </si>
  <si>
    <t>Dodgers (Tue 28 June)</t>
  </si>
  <si>
    <t>Warren/Anand/H Forman</t>
  </si>
  <si>
    <t>71</t>
  </si>
  <si>
    <t>Fishguard &amp; Godwick (Thu 2 June)</t>
  </si>
  <si>
    <t>Gaught-Allen/Bishop</t>
  </si>
  <si>
    <t>50</t>
  </si>
  <si>
    <t>Mandarins (Sun 1 May)</t>
  </si>
  <si>
    <t>Bishop/S Forman/Taylor</t>
  </si>
  <si>
    <t>83</t>
  </si>
  <si>
    <t>LLangwm (Fri 3 June)</t>
  </si>
  <si>
    <t>Smith/Brown/Gigg</t>
  </si>
  <si>
    <t>42</t>
  </si>
  <si>
    <t>Epsom Taxes (Wed 4 May)</t>
  </si>
  <si>
    <t>Meyler/Larne/D Forman</t>
  </si>
  <si>
    <t>Prince's Head (Sat 17 September)</t>
  </si>
  <si>
    <t>Harris/Bishop</t>
  </si>
  <si>
    <t>55no</t>
  </si>
  <si>
    <t>St Anne's Allstars (Sun 24 April)</t>
  </si>
  <si>
    <t>Meyler/Duggan</t>
  </si>
  <si>
    <t>25</t>
  </si>
  <si>
    <t>Bank of England (Wed 31 August)</t>
  </si>
  <si>
    <t>Duggan/Chodzko-Zajko</t>
  </si>
  <si>
    <t>17</t>
  </si>
  <si>
    <t>Lovell/Chodzko-Zajko</t>
  </si>
  <si>
    <t>Dodgers (Thu 26 May)</t>
  </si>
  <si>
    <t>Other century partnerships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</si>
</sst>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F800]dddd\,\ mmmm\ dd\,\ yyyy"/>
  </numFmts>
  <fonts count="3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rgb="FF000000"/>
      <name val="Calibri"/>
    </font>
    <font>
      <b/>
      <sz val="11"/>
      <color rgb="FFFF0000"/>
      <name val="Calibri"/>
    </font>
    <font>
      <sz val="11"/>
      <color rgb="FFFF0000"/>
      <name val="Calibri"/>
    </font>
    <font>
      <sz val="11"/>
      <color rgb="FF000000"/>
      <name val="Calibri"/>
    </font>
    <font>
      <sz val="11"/>
      <color rgb="FF800080"/>
      <name val="Calibri"/>
    </font>
    <font>
      <sz val="72"/>
      <color rgb="FF003366"/>
      <name val="Calibri"/>
    </font>
    <font>
      <b/>
      <sz val="11"/>
      <color rgb="FF003366"/>
      <name val="Calibri"/>
    </font>
    <font>
      <sz val="11"/>
      <color rgb="FF003366"/>
      <name val="Calibri"/>
    </font>
    <font>
      <sz val="14"/>
      <color theme="1"/>
      <name val="Calibri"/>
    </font>
    <font>
      <b/>
      <sz val="28"/>
      <color rgb="FF003366"/>
      <name val="Calibri"/>
    </font>
    <font>
      <sz val="11"/>
      <name val="Calibri"/>
    </font>
    <font>
      <b/>
      <sz val="26"/>
      <color rgb="FFFF0000"/>
      <name val="Calibri"/>
    </font>
    <font>
      <b/>
      <sz val="28"/>
      <color rgb="FFFF0000"/>
      <name val="Calibri"/>
    </font>
    <font>
      <sz val="14"/>
      <color rgb="FF003366"/>
      <name val="Calibri"/>
    </font>
    <font>
      <b/>
      <sz val="14"/>
      <color rgb="FF003366"/>
      <name val="Calibri"/>
    </font>
    <font>
      <b/>
      <sz val="14"/>
      <color rgb="FF000000"/>
      <name val="Calibri"/>
    </font>
    <font>
      <sz val="14"/>
      <color rgb="FF000000"/>
      <name val="Calibri"/>
    </font>
    <font>
      <sz val="14"/>
      <color rgb="FF0070C0"/>
      <name val="Calibri"/>
    </font>
    <font>
      <sz val="14"/>
      <color rgb="FF00B050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8"/>
      <color theme="1"/>
      <name val="Calibri"/>
    </font>
    <font>
      <b/>
      <sz val="28"/>
      <color rgb="FF000000"/>
      <name val="Calibri"/>
    </font>
    <font>
      <sz val="8"/>
      <name val="Calibri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33CCCC"/>
        <bgColor rgb="FF33CCCC"/>
      </patternFill>
    </fill>
    <fill>
      <patternFill patternType="solid">
        <fgColor rgb="FF003366"/>
        <bgColor rgb="FF003366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</borders>
  <cellStyleXfs count="2">
    <xf numFmtId="0" fontId="0" fillId="0" borderId="0"/>
    <xf numFmtId="0" fontId="3" fillId="0" borderId="4"/>
  </cellStyleXfs>
  <cellXfs count="11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right" vertical="center"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left"/>
    </xf>
    <xf numFmtId="0" fontId="12" fillId="0" borderId="0" xfId="0" applyFont="1"/>
    <xf numFmtId="0" fontId="1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7" fillId="3" borderId="1" xfId="0" applyFont="1" applyFill="1" applyBorder="1"/>
    <xf numFmtId="0" fontId="18" fillId="3" borderId="1" xfId="0" applyFont="1" applyFill="1" applyBorder="1"/>
    <xf numFmtId="0" fontId="18" fillId="3" borderId="1" xfId="0" applyFont="1" applyFill="1" applyBorder="1" applyAlignment="1">
      <alignment horizontal="left"/>
    </xf>
    <xf numFmtId="0" fontId="12" fillId="2" borderId="1" xfId="0" applyFont="1" applyFill="1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2" borderId="8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2" borderId="8" xfId="0" applyFont="1" applyFill="1" applyBorder="1"/>
    <xf numFmtId="0" fontId="22" fillId="2" borderId="1" xfId="0" applyFont="1" applyFill="1" applyBorder="1"/>
    <xf numFmtId="0" fontId="22" fillId="0" borderId="0" xfId="0" applyFont="1"/>
    <xf numFmtId="0" fontId="22" fillId="2" borderId="10" xfId="0" applyFont="1" applyFill="1" applyBorder="1"/>
    <xf numFmtId="0" fontId="20" fillId="2" borderId="1" xfId="0" applyFont="1" applyFill="1" applyBorder="1"/>
    <xf numFmtId="0" fontId="12" fillId="0" borderId="0" xfId="0" applyFont="1" applyAlignment="1">
      <alignment horizontal="righ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3" fillId="3" borderId="1" xfId="0" applyFont="1" applyFill="1" applyBorder="1" applyAlignment="1">
      <alignment horizontal="center"/>
    </xf>
    <xf numFmtId="0" fontId="23" fillId="0" borderId="0" xfId="0" applyFont="1"/>
    <xf numFmtId="0" fontId="2" fillId="3" borderId="1" xfId="0" applyFont="1" applyFill="1" applyBorder="1"/>
    <xf numFmtId="0" fontId="23" fillId="0" borderId="0" xfId="0" applyFont="1" applyAlignment="1">
      <alignment horizontal="center"/>
    </xf>
    <xf numFmtId="9" fontId="23" fillId="0" borderId="0" xfId="0" applyNumberFormat="1" applyFont="1" applyAlignment="1">
      <alignment horizontal="center"/>
    </xf>
    <xf numFmtId="0" fontId="24" fillId="0" borderId="0" xfId="0" applyFont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3" fillId="3" borderId="1" xfId="0" applyFont="1" applyFill="1" applyBorder="1"/>
    <xf numFmtId="3" fontId="23" fillId="0" borderId="0" xfId="0" applyNumberFormat="1" applyFont="1"/>
    <xf numFmtId="164" fontId="23" fillId="0" borderId="0" xfId="0" applyNumberFormat="1" applyFont="1"/>
    <xf numFmtId="4" fontId="23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0" fontId="25" fillId="0" borderId="0" xfId="0" applyFont="1"/>
    <xf numFmtId="17" fontId="2" fillId="0" borderId="0" xfId="0" applyNumberFormat="1" applyFont="1"/>
    <xf numFmtId="0" fontId="2" fillId="4" borderId="1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9" fontId="2" fillId="0" borderId="0" xfId="0" applyNumberFormat="1" applyFont="1"/>
    <xf numFmtId="0" fontId="10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" fontId="4" fillId="3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0" xfId="0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2" fillId="4" borderId="4" xfId="0" applyFont="1" applyFill="1" applyBorder="1"/>
    <xf numFmtId="0" fontId="23" fillId="3" borderId="4" xfId="0" applyFont="1" applyFill="1" applyBorder="1" applyAlignment="1">
      <alignment horizontal="center"/>
    </xf>
    <xf numFmtId="0" fontId="28" fillId="0" borderId="0" xfId="0" applyFont="1"/>
    <xf numFmtId="0" fontId="1" fillId="0" borderId="0" xfId="0" applyFont="1"/>
    <xf numFmtId="0" fontId="13" fillId="3" borderId="2" xfId="0" applyFont="1" applyFill="1" applyBorder="1" applyAlignment="1">
      <alignment horizontal="center"/>
    </xf>
    <xf numFmtId="0" fontId="14" fillId="0" borderId="3" xfId="0" applyFont="1" applyBorder="1"/>
    <xf numFmtId="0" fontId="14" fillId="0" borderId="4" xfId="0" applyFont="1" applyBorder="1"/>
    <xf numFmtId="0" fontId="15" fillId="0" borderId="0" xfId="0" applyFont="1" applyAlignment="1">
      <alignment horizontal="right"/>
    </xf>
    <xf numFmtId="0" fontId="0" fillId="0" borderId="0" xfId="0"/>
    <xf numFmtId="0" fontId="21" fillId="0" borderId="5" xfId="0" applyFont="1" applyBorder="1" applyAlignment="1">
      <alignment horizontal="center"/>
    </xf>
    <xf numFmtId="0" fontId="14" fillId="0" borderId="6" xfId="0" applyFont="1" applyBorder="1"/>
    <xf numFmtId="0" fontId="14" fillId="0" borderId="7" xfId="0" applyFont="1" applyBorder="1"/>
    <xf numFmtId="0" fontId="22" fillId="0" borderId="5" xfId="0" applyFont="1" applyBorder="1" applyAlignment="1">
      <alignment horizontal="center"/>
    </xf>
    <xf numFmtId="0" fontId="18" fillId="3" borderId="11" xfId="0" applyFont="1" applyFill="1" applyBorder="1" applyAlignment="1">
      <alignment horizontal="left"/>
    </xf>
    <xf numFmtId="0" fontId="14" fillId="0" borderId="12" xfId="0" applyFont="1" applyBorder="1"/>
    <xf numFmtId="0" fontId="14" fillId="0" borderId="13" xfId="0" applyFont="1" applyBorder="1"/>
    <xf numFmtId="0" fontId="26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0" fontId="0" fillId="0" borderId="0" xfId="0" applyFont="1"/>
    <xf numFmtId="0" fontId="29" fillId="0" borderId="0" xfId="0" applyFont="1"/>
    <xf numFmtId="0" fontId="30" fillId="0" borderId="0" xfId="0" applyFont="1"/>
    <xf numFmtId="0" fontId="28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quotePrefix="1" applyNumberFormat="1" applyAlignment="1">
      <alignment horizontal="right"/>
    </xf>
    <xf numFmtId="0" fontId="30" fillId="0" borderId="0" xfId="0" applyFont="1" applyAlignment="1">
      <alignment horizontal="left"/>
    </xf>
  </cellXfs>
  <cellStyles count="2">
    <cellStyle name="Normal" xfId="0" builtinId="0"/>
    <cellStyle name="Normal 2" xfId="1" xr:uid="{30EAB13D-A867-4E94-9FF7-82F06E294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62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6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en-GB" sz="1600" b="1" i="0">
                <a:solidFill>
                  <a:srgbClr val="757575"/>
                </a:solidFill>
                <a:latin typeface="+mn-lt"/>
              </a:rPr>
              <a:t>Barry Gigg Tossing Success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'Tossing Analysis'!$B$8</c:f>
              <c:strCache>
                <c:ptCount val="1"/>
                <c:pt idx="0">
                  <c:v>Barry Gigg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971-4123-B20B-377AEE250192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630-498C-977D-ABC1D0094DFB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630-498C-977D-ABC1D0094DFB}"/>
              </c:ext>
            </c:extLst>
          </c:dPt>
          <c:cat>
            <c:strRef>
              <c:f>'Tossing Analysis'!$C$6:$E$6</c:f>
              <c:strCache>
                <c:ptCount val="3"/>
                <c:pt idx="0">
                  <c:v>Won</c:v>
                </c:pt>
                <c:pt idx="1">
                  <c:v>Negotiated</c:v>
                </c:pt>
                <c:pt idx="2">
                  <c:v>Lost</c:v>
                </c:pt>
              </c:strCache>
            </c:strRef>
          </c:cat>
          <c:val>
            <c:numRef>
              <c:f>'Tossing Analysis'!$C$8:$E$8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71-4123-B20B-377AEE250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lvl="0">
            <a:defRPr sz="14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en-GB" sz="1600" b="1" i="0">
                <a:solidFill>
                  <a:srgbClr val="757575"/>
                </a:solidFill>
                <a:latin typeface="+mn-lt"/>
              </a:rPr>
              <a:t>Non Barry Gigg Tossing Success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'Tossing Analysis'!$B$12</c:f>
              <c:strCache>
                <c:ptCount val="1"/>
                <c:pt idx="0">
                  <c:v>Non Barry Gigg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18C-465C-A021-60C1F054253F}"/>
              </c:ext>
            </c:extLst>
          </c:dPt>
          <c:cat>
            <c:strRef>
              <c:f>'Tossing Analysis'!$C$6:$E$6</c:f>
              <c:strCache>
                <c:ptCount val="3"/>
                <c:pt idx="0">
                  <c:v>Won</c:v>
                </c:pt>
                <c:pt idx="1">
                  <c:v>Negotiated</c:v>
                </c:pt>
                <c:pt idx="2">
                  <c:v>Lost</c:v>
                </c:pt>
              </c:strCache>
            </c:strRef>
          </c:cat>
          <c:val>
            <c:numRef>
              <c:f>'Tossing Analysis'!$C$12:$E$12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8C-465C-A021-60C1F0542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lvl="0">
            <a:defRPr sz="14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en-GB" sz="1600" b="1" i="0">
                <a:solidFill>
                  <a:srgbClr val="757575"/>
                </a:solidFill>
                <a:latin typeface="+mn-lt"/>
              </a:rPr>
              <a:t>Superstars batting</a:t>
            </a:r>
          </a:p>
        </c:rich>
      </c:tx>
      <c:layout>
        <c:manualLayout>
          <c:xMode val="edge"/>
          <c:yMode val="edge"/>
          <c:x val="0.35227323606607996"/>
          <c:y val="3.603603603603603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DISMISSALS!$B$8</c:f>
              <c:strCache>
                <c:ptCount val="1"/>
                <c:pt idx="0">
                  <c:v>Superstars batting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E19-4383-B549-DBD42235287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E19-4383-B549-DBD422352874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E19-4383-B549-DBD422352874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BE19-4383-B549-DBD422352874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E19-4383-B549-DBD422352874}"/>
              </c:ext>
            </c:extLst>
          </c:dPt>
          <c:cat>
            <c:strRef>
              <c:f>DISMISSALS!$C$6:$G$6</c:f>
              <c:strCache>
                <c:ptCount val="5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</c:strCache>
            </c:strRef>
          </c:cat>
          <c:val>
            <c:numRef>
              <c:f>DISMISSALS!$C$8:$G$8</c:f>
              <c:numCache>
                <c:formatCode>General</c:formatCode>
                <c:ptCount val="5"/>
                <c:pt idx="0">
                  <c:v>44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19-4383-B549-DBD422352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lvl="0">
            <a:defRPr sz="14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en-GB" sz="1800" b="1" i="0" baseline="0">
                <a:effectLst/>
              </a:rPr>
              <a:t>Superstars bowling</a:t>
            </a:r>
            <a:endParaRPr lang="en-GB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DISMISSALS!$B$9</c:f>
              <c:strCache>
                <c:ptCount val="1"/>
                <c:pt idx="0">
                  <c:v>Superstars bowling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567-4BB2-9270-9B97669AC85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567-4BB2-9270-9B97669AC855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567-4BB2-9270-9B97669AC85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1567-4BB2-9270-9B97669AC855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567-4BB2-9270-9B97669AC855}"/>
              </c:ext>
            </c:extLst>
          </c:dPt>
          <c:cat>
            <c:strRef>
              <c:f>DISMISSALS!$C$6:$G$6</c:f>
              <c:strCache>
                <c:ptCount val="5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</c:strCache>
            </c:strRef>
          </c:cat>
          <c:val>
            <c:numRef>
              <c:f>DISMISSALS!$C$9:$G$9</c:f>
              <c:numCache>
                <c:formatCode>General</c:formatCode>
                <c:ptCount val="5"/>
                <c:pt idx="0">
                  <c:v>39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67-4BB2-9270-9B97669AC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lvl="0">
            <a:defRPr sz="14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4191000</xdr:colOff>
      <xdr:row>0</xdr:row>
      <xdr:rowOff>95250</xdr:rowOff>
    </xdr:from>
    <xdr:ext cx="0" cy="866775"/>
    <xdr:pic>
      <xdr:nvPicPr>
        <xdr:cNvPr id="2" name="image1.jpg" descr="18 rated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4191000</xdr:colOff>
      <xdr:row>0</xdr:row>
      <xdr:rowOff>95250</xdr:rowOff>
    </xdr:from>
    <xdr:ext cx="0" cy="866775"/>
    <xdr:pic>
      <xdr:nvPicPr>
        <xdr:cNvPr id="3" name="image1.jpg" descr="18 rated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14</xdr:row>
      <xdr:rowOff>57150</xdr:rowOff>
    </xdr:from>
    <xdr:ext cx="5181600" cy="3171825"/>
    <xdr:graphicFrame macro="">
      <xdr:nvGraphicFramePr>
        <xdr:cNvPr id="695647468" name="Chart 1">
          <a:extLst>
            <a:ext uri="{FF2B5EF4-FFF2-40B4-BE49-F238E27FC236}">
              <a16:creationId xmlns:a16="http://schemas.microsoft.com/office/drawing/2014/main" id="{00000000-0008-0000-0700-0000ECBC7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38100</xdr:colOff>
      <xdr:row>14</xdr:row>
      <xdr:rowOff>95250</xdr:rowOff>
    </xdr:from>
    <xdr:ext cx="5295900" cy="3152775"/>
    <xdr:graphicFrame macro="">
      <xdr:nvGraphicFramePr>
        <xdr:cNvPr id="1973948531" name="Chart 2">
          <a:extLst>
            <a:ext uri="{FF2B5EF4-FFF2-40B4-BE49-F238E27FC236}">
              <a16:creationId xmlns:a16="http://schemas.microsoft.com/office/drawing/2014/main" id="{00000000-0008-0000-0700-00007310A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11</xdr:row>
      <xdr:rowOff>57150</xdr:rowOff>
    </xdr:from>
    <xdr:ext cx="5181600" cy="3171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40BE97-F5A8-46BB-8085-F3423B920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38100</xdr:colOff>
      <xdr:row>11</xdr:row>
      <xdr:rowOff>95250</xdr:rowOff>
    </xdr:from>
    <xdr:ext cx="5295900" cy="31527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B2EF95-504D-436D-BEC5-502A320B2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6fb059ca76f73ac1/Documents/Superstars/Stats/2022/Superstars%20Stats%202022_calcs_final.xlsm" TargetMode="External"/><Relationship Id="rId1" Type="http://schemas.openxmlformats.org/officeDocument/2006/relationships/externalLinkPath" Target="Superstars%20Stats%202022_calcs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Data Entry"/>
      <sheetName val="Partnerships"/>
      <sheetName val="Clever"/>
      <sheetName val="Milestones"/>
      <sheetName val="Cover_2022"/>
      <sheetName val="Results_Annual"/>
      <sheetName val="Tossing Analysis"/>
      <sheetName val="Team Summary_Annual"/>
      <sheetName val="Individual Records_Annual"/>
      <sheetName val="BAT_ANNUAL"/>
      <sheetName val="HS_Annual"/>
      <sheetName val="BOWL_ANNUAL"/>
      <sheetName val="BB_Annual"/>
      <sheetName val="FIELD_ANNUAL"/>
      <sheetName val="DISMISSALS"/>
      <sheetName val="Chart Player Rating"/>
      <sheetName val="Data for Charts"/>
      <sheetName val="SPA bat charts"/>
      <sheetName val="SPA bowl charts"/>
      <sheetName val="Cover_Career"/>
      <sheetName val="Team Record_Career"/>
      <sheetName val="Partnerships_Career"/>
      <sheetName val="BAT_CAREER"/>
      <sheetName val="BAT_YEARLY"/>
      <sheetName val="1000 RUN CLUB"/>
      <sheetName val="BOWL_CAREER"/>
      <sheetName val="BOWL_YEAR"/>
      <sheetName val="50 WKT CLUB"/>
      <sheetName val="FIELD_CAREER"/>
      <sheetName val="CATCH_YEAR"/>
      <sheetName val="STUMP_YEAR"/>
      <sheetName val="50 FIELDING DISMISSALS CLUB"/>
      <sheetName val="Bat_Career_lastyear"/>
      <sheetName val="Bat_Yearly_lastyear"/>
      <sheetName val="Partnerships_lastyear"/>
      <sheetName val="Bowl_Career_lastyear"/>
      <sheetName val="Bowl_Year_lastyear_oldstyle"/>
      <sheetName val="Bowl_Year_lastyear"/>
      <sheetName val="Field_Career_lastyear"/>
      <sheetName val="Catch_Year_lastyear_oldstyle"/>
      <sheetName val="Catch_Year_lastyear"/>
      <sheetName val="Stump_Year_lastyear_oldstyle"/>
      <sheetName val="Stump_Year_lastyear"/>
      <sheetName val="WIN PERCENTAGES"/>
      <sheetName val="Win%_work_year"/>
      <sheetName val="Individual Records_Annual_work"/>
      <sheetName val="Bat_work_Annual"/>
      <sheetName val="Bat_work_Career"/>
      <sheetName val="Bat_work_Yearly"/>
      <sheetName val="Bowl_work_annual"/>
      <sheetName val="Bowl_work_career"/>
      <sheetName val="Bowl_work_Year"/>
      <sheetName val="Field_work_annual"/>
      <sheetName val="Field_work_career"/>
      <sheetName val="Catch_work_year"/>
      <sheetName val="Stump_work_year"/>
    </sheetNames>
    <sheetDataSet>
      <sheetData sheetId="0"/>
      <sheetData sheetId="1"/>
      <sheetData sheetId="2"/>
      <sheetData sheetId="3"/>
      <sheetData sheetId="4">
        <row r="1">
          <cell r="F1" t="str">
            <v>Matches_ Milestone</v>
          </cell>
        </row>
        <row r="2">
          <cell r="F2" t="str">
            <v>x</v>
          </cell>
        </row>
        <row r="3">
          <cell r="F3" t="str">
            <v>x</v>
          </cell>
        </row>
        <row r="4">
          <cell r="F4" t="str">
            <v>x</v>
          </cell>
        </row>
        <row r="5">
          <cell r="F5" t="str">
            <v>x</v>
          </cell>
        </row>
        <row r="6">
          <cell r="F6" t="str">
            <v>x</v>
          </cell>
        </row>
        <row r="7">
          <cell r="F7" t="str">
            <v>x</v>
          </cell>
        </row>
        <row r="8">
          <cell r="F8" t="str">
            <v>Debut</v>
          </cell>
        </row>
        <row r="9">
          <cell r="F9" t="str">
            <v>Debut</v>
          </cell>
        </row>
        <row r="10">
          <cell r="F10" t="str">
            <v>x</v>
          </cell>
        </row>
        <row r="11">
          <cell r="F11" t="str">
            <v>x</v>
          </cell>
        </row>
        <row r="12">
          <cell r="F12" t="str">
            <v>x</v>
          </cell>
        </row>
        <row r="13">
          <cell r="F13" t="str">
            <v>Debut</v>
          </cell>
        </row>
        <row r="14">
          <cell r="F14" t="str">
            <v>x</v>
          </cell>
        </row>
        <row r="15">
          <cell r="F15" t="str">
            <v>Debut</v>
          </cell>
        </row>
        <row r="16">
          <cell r="F16" t="str">
            <v>x</v>
          </cell>
        </row>
        <row r="17">
          <cell r="F17" t="str">
            <v>Debut</v>
          </cell>
        </row>
        <row r="18">
          <cell r="F18" t="str">
            <v>x</v>
          </cell>
        </row>
        <row r="19">
          <cell r="F19" t="str">
            <v>x</v>
          </cell>
        </row>
        <row r="20">
          <cell r="F20" t="str">
            <v>x</v>
          </cell>
        </row>
        <row r="21">
          <cell r="F21" t="str">
            <v>x</v>
          </cell>
        </row>
        <row r="22">
          <cell r="F22" t="str">
            <v>x</v>
          </cell>
        </row>
        <row r="23">
          <cell r="F23" t="str">
            <v>x</v>
          </cell>
        </row>
        <row r="24">
          <cell r="F24" t="str">
            <v>x</v>
          </cell>
        </row>
        <row r="25">
          <cell r="F25" t="str">
            <v>Debut</v>
          </cell>
        </row>
        <row r="26">
          <cell r="F26" t="str">
            <v>x</v>
          </cell>
        </row>
        <row r="27">
          <cell r="F27" t="str">
            <v>100 apps</v>
          </cell>
        </row>
        <row r="28">
          <cell r="F28" t="str">
            <v>x</v>
          </cell>
        </row>
        <row r="29">
          <cell r="F29" t="str">
            <v>x</v>
          </cell>
        </row>
        <row r="30">
          <cell r="F30" t="str">
            <v>Debut</v>
          </cell>
        </row>
        <row r="31">
          <cell r="F31" t="str">
            <v>x</v>
          </cell>
        </row>
        <row r="32">
          <cell r="F32" t="str">
            <v>x</v>
          </cell>
        </row>
        <row r="33">
          <cell r="F33" t="str">
            <v>x</v>
          </cell>
        </row>
        <row r="34">
          <cell r="F34" t="str">
            <v>x</v>
          </cell>
        </row>
        <row r="35">
          <cell r="F35" t="str">
            <v>Debut</v>
          </cell>
        </row>
        <row r="36">
          <cell r="F36" t="str">
            <v>Debut</v>
          </cell>
        </row>
        <row r="37">
          <cell r="F37" t="str">
            <v>x</v>
          </cell>
        </row>
        <row r="38">
          <cell r="F38" t="str">
            <v>x</v>
          </cell>
        </row>
        <row r="39">
          <cell r="F39" t="str">
            <v>x</v>
          </cell>
        </row>
        <row r="40">
          <cell r="F40" t="str">
            <v>x</v>
          </cell>
        </row>
        <row r="41">
          <cell r="F41" t="str">
            <v>x</v>
          </cell>
        </row>
        <row r="42">
          <cell r="F42" t="str">
            <v>x</v>
          </cell>
        </row>
        <row r="43">
          <cell r="F43" t="str">
            <v>Debut</v>
          </cell>
        </row>
        <row r="44">
          <cell r="F44" t="str">
            <v>x</v>
          </cell>
        </row>
        <row r="45">
          <cell r="F45" t="str">
            <v>Debut</v>
          </cell>
        </row>
        <row r="46">
          <cell r="F46" t="e">
            <v>#N/A</v>
          </cell>
        </row>
        <row r="47">
          <cell r="F47" t="e">
            <v>#N/A</v>
          </cell>
        </row>
        <row r="48">
          <cell r="F48" t="e">
            <v>#N/A</v>
          </cell>
        </row>
        <row r="49">
          <cell r="F49" t="e">
            <v>#N/A</v>
          </cell>
        </row>
        <row r="50">
          <cell r="F50" t="e">
            <v>#N/A</v>
          </cell>
        </row>
        <row r="51">
          <cell r="F51" t="e">
            <v>#N/A</v>
          </cell>
        </row>
        <row r="52">
          <cell r="F52" t="e">
            <v>#N/A</v>
          </cell>
        </row>
        <row r="53">
          <cell r="F53" t="e">
            <v>#N/A</v>
          </cell>
        </row>
        <row r="54">
          <cell r="F54" t="e">
            <v>#N/A</v>
          </cell>
        </row>
        <row r="55">
          <cell r="F55" t="e">
            <v>#N/A</v>
          </cell>
        </row>
        <row r="56">
          <cell r="F56" t="e">
            <v>#N/A</v>
          </cell>
        </row>
        <row r="57">
          <cell r="F57" t="e">
            <v>#N/A</v>
          </cell>
        </row>
        <row r="58">
          <cell r="F58" t="e">
            <v>#N/A</v>
          </cell>
        </row>
        <row r="59">
          <cell r="F59" t="e">
            <v>#N/A</v>
          </cell>
        </row>
        <row r="60">
          <cell r="F60" t="e">
            <v>#N/A</v>
          </cell>
        </row>
        <row r="61">
          <cell r="F61" t="e">
            <v>#N/A</v>
          </cell>
        </row>
        <row r="62">
          <cell r="F62" t="e">
            <v>#N/A</v>
          </cell>
        </row>
        <row r="63">
          <cell r="F63" t="e">
            <v>#N/A</v>
          </cell>
        </row>
        <row r="64">
          <cell r="F64" t="e">
            <v>#N/A</v>
          </cell>
        </row>
        <row r="65">
          <cell r="F65" t="e">
            <v>#N/A</v>
          </cell>
        </row>
        <row r="66">
          <cell r="F66" t="e">
            <v>#N/A</v>
          </cell>
        </row>
        <row r="67">
          <cell r="F67" t="e">
            <v>#N/A</v>
          </cell>
        </row>
        <row r="68">
          <cell r="F68" t="e">
            <v>#N/A</v>
          </cell>
        </row>
        <row r="69">
          <cell r="F69" t="e">
            <v>#N/A</v>
          </cell>
        </row>
        <row r="70">
          <cell r="F70" t="e">
            <v>#N/A</v>
          </cell>
        </row>
        <row r="71">
          <cell r="F71" t="e">
            <v>#N/A</v>
          </cell>
        </row>
        <row r="72">
          <cell r="F72" t="e">
            <v>#N/A</v>
          </cell>
        </row>
        <row r="73">
          <cell r="F73" t="e">
            <v>#N/A</v>
          </cell>
        </row>
        <row r="74">
          <cell r="F74" t="e">
            <v>#N/A</v>
          </cell>
        </row>
        <row r="75">
          <cell r="F75" t="e">
            <v>#N/A</v>
          </cell>
        </row>
        <row r="76">
          <cell r="F76" t="e">
            <v>#N/A</v>
          </cell>
        </row>
        <row r="77">
          <cell r="F77" t="e">
            <v>#N/A</v>
          </cell>
        </row>
        <row r="78">
          <cell r="F78" t="e">
            <v>#N/A</v>
          </cell>
        </row>
        <row r="79">
          <cell r="F79" t="e">
            <v>#N/A</v>
          </cell>
        </row>
        <row r="80">
          <cell r="F80" t="e">
            <v>#N/A</v>
          </cell>
        </row>
        <row r="81">
          <cell r="F81" t="e">
            <v>#N/A</v>
          </cell>
        </row>
        <row r="82">
          <cell r="F82" t="e">
            <v>#N/A</v>
          </cell>
        </row>
        <row r="83">
          <cell r="F83" t="e">
            <v>#N/A</v>
          </cell>
        </row>
        <row r="84">
          <cell r="F84" t="e">
            <v>#N/A</v>
          </cell>
        </row>
        <row r="85">
          <cell r="F85" t="e">
            <v>#N/A</v>
          </cell>
        </row>
        <row r="86">
          <cell r="F86" t="e">
            <v>#N/A</v>
          </cell>
        </row>
        <row r="87">
          <cell r="F87" t="e">
            <v>#N/A</v>
          </cell>
        </row>
        <row r="88">
          <cell r="F88" t="e">
            <v>#N/A</v>
          </cell>
        </row>
        <row r="89">
          <cell r="F89" t="e">
            <v>#N/A</v>
          </cell>
        </row>
        <row r="90">
          <cell r="F90" t="e">
            <v>#N/A</v>
          </cell>
        </row>
        <row r="91">
          <cell r="F91" t="e">
            <v>#N/A</v>
          </cell>
        </row>
        <row r="92">
          <cell r="F92" t="e">
            <v>#N/A</v>
          </cell>
        </row>
        <row r="93">
          <cell r="F93" t="e">
            <v>#N/A</v>
          </cell>
        </row>
        <row r="94">
          <cell r="F94" t="e">
            <v>#N/A</v>
          </cell>
        </row>
        <row r="95">
          <cell r="F95" t="e">
            <v>#N/A</v>
          </cell>
        </row>
        <row r="96">
          <cell r="F96" t="e">
            <v>#N/A</v>
          </cell>
        </row>
        <row r="97">
          <cell r="F97" t="e">
            <v>#N/A</v>
          </cell>
        </row>
        <row r="98">
          <cell r="F98" t="e">
            <v>#N/A</v>
          </cell>
        </row>
        <row r="99">
          <cell r="F99" t="e">
            <v>#N/A</v>
          </cell>
        </row>
        <row r="100">
          <cell r="F100" t="e">
            <v>#N/A</v>
          </cell>
        </row>
        <row r="101">
          <cell r="F101" t="e">
            <v>#N/A</v>
          </cell>
        </row>
        <row r="102">
          <cell r="F102" t="e">
            <v>#N/A</v>
          </cell>
        </row>
        <row r="103">
          <cell r="F103" t="e">
            <v>#N/A</v>
          </cell>
        </row>
        <row r="104">
          <cell r="F104" t="e">
            <v>#N/A</v>
          </cell>
        </row>
        <row r="105">
          <cell r="F105" t="e">
            <v>#N/A</v>
          </cell>
        </row>
        <row r="106">
          <cell r="F106" t="e">
            <v>#N/A</v>
          </cell>
        </row>
        <row r="107">
          <cell r="F107" t="e">
            <v>#N/A</v>
          </cell>
        </row>
        <row r="108">
          <cell r="F108" t="e">
            <v>#N/A</v>
          </cell>
        </row>
        <row r="109">
          <cell r="F109" t="e">
            <v>#N/A</v>
          </cell>
        </row>
        <row r="110">
          <cell r="F110" t="e">
            <v>#N/A</v>
          </cell>
        </row>
        <row r="111">
          <cell r="F111" t="e">
            <v>#N/A</v>
          </cell>
        </row>
        <row r="112">
          <cell r="F112" t="e">
            <v>#N/A</v>
          </cell>
        </row>
        <row r="113">
          <cell r="F113" t="e">
            <v>#N/A</v>
          </cell>
        </row>
        <row r="114">
          <cell r="F114" t="e">
            <v>#N/A</v>
          </cell>
        </row>
        <row r="115">
          <cell r="F115" t="e">
            <v>#N/A</v>
          </cell>
        </row>
        <row r="116">
          <cell r="F116" t="e">
            <v>#N/A</v>
          </cell>
        </row>
        <row r="117">
          <cell r="F117" t="e">
            <v>#N/A</v>
          </cell>
        </row>
        <row r="118">
          <cell r="F118" t="e">
            <v>#N/A</v>
          </cell>
        </row>
        <row r="119">
          <cell r="F119" t="e">
            <v>#N/A</v>
          </cell>
        </row>
        <row r="120">
          <cell r="F120" t="e">
            <v>#N/A</v>
          </cell>
        </row>
        <row r="121">
          <cell r="F121" t="e">
            <v>#N/A</v>
          </cell>
        </row>
        <row r="122">
          <cell r="F122" t="e">
            <v>#N/A</v>
          </cell>
        </row>
        <row r="123">
          <cell r="F123" t="e">
            <v>#N/A</v>
          </cell>
        </row>
        <row r="124">
          <cell r="F124" t="e">
            <v>#N/A</v>
          </cell>
        </row>
        <row r="125">
          <cell r="F125" t="e">
            <v>#N/A</v>
          </cell>
        </row>
        <row r="126">
          <cell r="F126" t="e">
            <v>#N/A</v>
          </cell>
        </row>
        <row r="127">
          <cell r="F127" t="e">
            <v>#N/A</v>
          </cell>
        </row>
        <row r="128">
          <cell r="F128" t="e">
            <v>#N/A</v>
          </cell>
        </row>
        <row r="129">
          <cell r="F129" t="e">
            <v>#N/A</v>
          </cell>
        </row>
        <row r="130">
          <cell r="F130" t="e">
            <v>#N/A</v>
          </cell>
        </row>
        <row r="131">
          <cell r="F131" t="e">
            <v>#N/A</v>
          </cell>
        </row>
        <row r="132">
          <cell r="F132" t="e">
            <v>#N/A</v>
          </cell>
        </row>
        <row r="133">
          <cell r="F133" t="e">
            <v>#N/A</v>
          </cell>
        </row>
        <row r="134">
          <cell r="F134" t="e">
            <v>#N/A</v>
          </cell>
        </row>
        <row r="135">
          <cell r="F135" t="e">
            <v>#N/A</v>
          </cell>
        </row>
        <row r="136">
          <cell r="F136" t="e">
            <v>#N/A</v>
          </cell>
        </row>
        <row r="137">
          <cell r="F137" t="e">
            <v>#N/A</v>
          </cell>
        </row>
        <row r="138">
          <cell r="F138" t="e">
            <v>#N/A</v>
          </cell>
        </row>
        <row r="139">
          <cell r="F139" t="e">
            <v>#N/A</v>
          </cell>
        </row>
        <row r="140">
          <cell r="F140" t="e">
            <v>#N/A</v>
          </cell>
        </row>
        <row r="141">
          <cell r="F141" t="e">
            <v>#N/A</v>
          </cell>
        </row>
        <row r="142">
          <cell r="F142" t="e">
            <v>#N/A</v>
          </cell>
        </row>
        <row r="143">
          <cell r="F143" t="e">
            <v>#N/A</v>
          </cell>
        </row>
        <row r="144">
          <cell r="F144" t="e">
            <v>#N/A</v>
          </cell>
        </row>
        <row r="145">
          <cell r="F145" t="e">
            <v>#N/A</v>
          </cell>
        </row>
        <row r="146">
          <cell r="F146" t="e">
            <v>#N/A</v>
          </cell>
        </row>
        <row r="147">
          <cell r="F147" t="e">
            <v>#N/A</v>
          </cell>
        </row>
        <row r="148">
          <cell r="F148" t="e">
            <v>#N/A</v>
          </cell>
        </row>
        <row r="149">
          <cell r="F149" t="e">
            <v>#N/A</v>
          </cell>
        </row>
        <row r="150">
          <cell r="F150" t="e">
            <v>#N/A</v>
          </cell>
        </row>
        <row r="151">
          <cell r="F151" t="e">
            <v>#N/A</v>
          </cell>
        </row>
        <row r="152">
          <cell r="F152" t="e">
            <v>#N/A</v>
          </cell>
        </row>
        <row r="153">
          <cell r="F153" t="e">
            <v>#N/A</v>
          </cell>
        </row>
        <row r="154">
          <cell r="F154" t="e">
            <v>#N/A</v>
          </cell>
        </row>
        <row r="155">
          <cell r="F155" t="e">
            <v>#N/A</v>
          </cell>
        </row>
        <row r="156">
          <cell r="F156" t="e">
            <v>#N/A</v>
          </cell>
        </row>
        <row r="157">
          <cell r="F157" t="e">
            <v>#N/A</v>
          </cell>
        </row>
        <row r="158">
          <cell r="F158" t="e">
            <v>#N/A</v>
          </cell>
        </row>
        <row r="159">
          <cell r="F159" t="e">
            <v>#N/A</v>
          </cell>
        </row>
        <row r="160">
          <cell r="F160" t="e">
            <v>#N/A</v>
          </cell>
        </row>
        <row r="161">
          <cell r="F161" t="e">
            <v>#N/A</v>
          </cell>
        </row>
        <row r="162">
          <cell r="F162" t="e">
            <v>#N/A</v>
          </cell>
        </row>
        <row r="163">
          <cell r="F163" t="e">
            <v>#N/A</v>
          </cell>
        </row>
        <row r="164">
          <cell r="F164" t="e">
            <v>#N/A</v>
          </cell>
        </row>
        <row r="165">
          <cell r="F165" t="e">
            <v>#N/A</v>
          </cell>
        </row>
        <row r="166">
          <cell r="F166" t="e">
            <v>#N/A</v>
          </cell>
        </row>
        <row r="167">
          <cell r="F167" t="e">
            <v>#N/A</v>
          </cell>
        </row>
        <row r="168">
          <cell r="F168" t="e">
            <v>#N/A</v>
          </cell>
        </row>
        <row r="169">
          <cell r="F169" t="e">
            <v>#N/A</v>
          </cell>
        </row>
        <row r="170">
          <cell r="F170" t="e">
            <v>#N/A</v>
          </cell>
        </row>
        <row r="171">
          <cell r="F171" t="e">
            <v>#N/A</v>
          </cell>
        </row>
        <row r="172">
          <cell r="F172" t="e">
            <v>#N/A</v>
          </cell>
        </row>
        <row r="173">
          <cell r="F173" t="e">
            <v>#N/A</v>
          </cell>
        </row>
        <row r="174">
          <cell r="F174" t="e">
            <v>#N/A</v>
          </cell>
        </row>
        <row r="175">
          <cell r="F175" t="e">
            <v>#N/A</v>
          </cell>
        </row>
        <row r="176">
          <cell r="F176" t="e">
            <v>#N/A</v>
          </cell>
        </row>
        <row r="177">
          <cell r="F177" t="e">
            <v>#N/A</v>
          </cell>
        </row>
        <row r="178">
          <cell r="F178" t="e">
            <v>#N/A</v>
          </cell>
        </row>
        <row r="179">
          <cell r="F179" t="e">
            <v>#N/A</v>
          </cell>
        </row>
        <row r="180">
          <cell r="F180" t="e">
            <v>#N/A</v>
          </cell>
        </row>
        <row r="181">
          <cell r="F181" t="e">
            <v>#N/A</v>
          </cell>
        </row>
        <row r="182">
          <cell r="F182" t="e">
            <v>#N/A</v>
          </cell>
        </row>
        <row r="183">
          <cell r="F183" t="e">
            <v>#N/A</v>
          </cell>
        </row>
        <row r="184">
          <cell r="F184" t="e">
            <v>#N/A</v>
          </cell>
        </row>
        <row r="185">
          <cell r="F185" t="e">
            <v>#N/A</v>
          </cell>
        </row>
        <row r="186">
          <cell r="F186" t="e">
            <v>#N/A</v>
          </cell>
        </row>
        <row r="187">
          <cell r="F187" t="e">
            <v>#N/A</v>
          </cell>
        </row>
        <row r="188">
          <cell r="F188" t="e">
            <v>#N/A</v>
          </cell>
        </row>
        <row r="189">
          <cell r="F189" t="e">
            <v>#N/A</v>
          </cell>
        </row>
        <row r="190">
          <cell r="F190" t="e">
            <v>#N/A</v>
          </cell>
        </row>
        <row r="191">
          <cell r="F191" t="e">
            <v>#N/A</v>
          </cell>
        </row>
        <row r="192">
          <cell r="F192" t="e">
            <v>#N/A</v>
          </cell>
        </row>
        <row r="193">
          <cell r="F193" t="e">
            <v>#N/A</v>
          </cell>
        </row>
        <row r="194">
          <cell r="F194" t="e">
            <v>#N/A</v>
          </cell>
        </row>
        <row r="195">
          <cell r="F195" t="e">
            <v>#N/A</v>
          </cell>
        </row>
        <row r="196">
          <cell r="F196" t="e">
            <v>#N/A</v>
          </cell>
        </row>
        <row r="197">
          <cell r="F197" t="e">
            <v>#N/A</v>
          </cell>
        </row>
        <row r="198">
          <cell r="F198" t="e">
            <v>#N/A</v>
          </cell>
        </row>
        <row r="199">
          <cell r="F199" t="e">
            <v>#N/A</v>
          </cell>
        </row>
        <row r="200">
          <cell r="F200" t="e">
            <v>#N/A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70C0"/>
  </sheetPr>
  <dimension ref="A1:Z1000"/>
  <sheetViews>
    <sheetView workbookViewId="0">
      <selection activeCell="B7" sqref="B7"/>
    </sheetView>
  </sheetViews>
  <sheetFormatPr defaultColWidth="14.44140625" defaultRowHeight="15" customHeight="1"/>
  <cols>
    <col min="1" max="1" width="0.88671875" customWidth="1"/>
    <col min="2" max="2" width="125.44140625" customWidth="1"/>
    <col min="3" max="3" width="0.88671875" customWidth="1"/>
    <col min="4" max="26" width="9.109375" customWidth="1"/>
  </cols>
  <sheetData>
    <row r="1" spans="1:26" ht="76.5" customHeight="1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4.5" customHeight="1">
      <c r="A2" s="11"/>
      <c r="B2" s="12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91" customHeight="1">
      <c r="A3" s="11"/>
      <c r="B3" s="13" t="str">
        <f>CONCATENATE("SUPERSTARS ",Results_Annual!P2," SEASON STATISTICS")</f>
        <v>SUPERSTARS 2022 SEASON STATISTICS</v>
      </c>
      <c r="C3" s="1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4.5" customHeight="1">
      <c r="A4" s="11"/>
      <c r="B4" s="12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25" customHeight="1">
      <c r="A5" s="9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 customHeight="1">
      <c r="A6" s="9"/>
      <c r="B6" s="15" t="s">
        <v>317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.25" customHeight="1">
      <c r="A7" s="9"/>
      <c r="B7" s="1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4.25" customHeight="1">
      <c r="A8" s="9"/>
      <c r="B8" s="1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.25" customHeight="1">
      <c r="A9" s="9"/>
      <c r="B9" s="1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4.25" customHeight="1">
      <c r="A10" s="9"/>
      <c r="B10" s="1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25" customHeight="1">
      <c r="A11" s="9"/>
      <c r="B11" s="1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25" customHeight="1">
      <c r="A12" s="9"/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25" customHeight="1">
      <c r="A13" s="9"/>
      <c r="B13" s="1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 customHeight="1">
      <c r="A14" s="9"/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.25" customHeight="1">
      <c r="A15" s="9"/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25" customHeight="1">
      <c r="A16" s="9"/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25" customHeight="1">
      <c r="A17" s="9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25" customHeight="1">
      <c r="A18" s="9"/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25" customHeight="1">
      <c r="A19" s="9"/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25" customHeight="1">
      <c r="A20" s="9"/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25" customHeight="1">
      <c r="A21" s="9"/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>
      <c r="A22" s="9"/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4.25" customHeight="1">
      <c r="A23" s="9"/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4.25" customHeight="1">
      <c r="A24" s="9"/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25" customHeight="1">
      <c r="A25" s="9"/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25" customHeight="1">
      <c r="A26" s="9"/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25" customHeight="1">
      <c r="A27" s="9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4.25" customHeight="1">
      <c r="A28" s="9"/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>
      <c r="A29" s="9"/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4.25" customHeight="1">
      <c r="A30" s="9"/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>
      <c r="A31" s="9"/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>
      <c r="A32" s="9"/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4.25" customHeight="1">
      <c r="A33" s="9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>
      <c r="A35" s="9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>
      <c r="A37" s="9"/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>
      <c r="A38" s="9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>
      <c r="A39" s="9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4.25" customHeight="1">
      <c r="A40" s="9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>
      <c r="A41" s="9"/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>
      <c r="A42" s="9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>
      <c r="A43" s="9"/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>
      <c r="A44" s="9"/>
      <c r="B44" s="1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>
      <c r="A45" s="9"/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>
      <c r="A46" s="9"/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>
      <c r="A47" s="9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>
      <c r="A48" s="9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>
      <c r="A49" s="9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>
      <c r="A51" s="9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>
      <c r="A52" s="9"/>
      <c r="B52" s="1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9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4.25" customHeight="1">
      <c r="A54" s="9"/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>
      <c r="A56" s="9"/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>
      <c r="A58" s="9"/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>
      <c r="A59" s="9"/>
      <c r="B59" s="1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>
      <c r="A60" s="9"/>
      <c r="B60" s="1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>
      <c r="A61" s="9"/>
      <c r="B61" s="1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>
      <c r="A62" s="9"/>
      <c r="B62" s="1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>
      <c r="A63" s="9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>
      <c r="A64" s="9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>
      <c r="A65" s="9"/>
      <c r="B65" s="1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>
      <c r="A66" s="9"/>
      <c r="B66" s="14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>
      <c r="A67" s="9"/>
      <c r="B67" s="14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>
      <c r="A68" s="9"/>
      <c r="B68" s="1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>
      <c r="A69" s="9"/>
      <c r="B69" s="1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>
      <c r="A70" s="9"/>
      <c r="B70" s="1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>
      <c r="A71" s="9"/>
      <c r="B71" s="14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>
      <c r="A72" s="9"/>
      <c r="B72" s="14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>
      <c r="A73" s="9"/>
      <c r="B73" s="14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>
      <c r="A74" s="9"/>
      <c r="B74" s="14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>
      <c r="A75" s="9"/>
      <c r="B75" s="1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>
      <c r="A76" s="9"/>
      <c r="B76" s="14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>
      <c r="A77" s="9"/>
      <c r="B77" s="14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>
      <c r="A78" s="9"/>
      <c r="B78" s="1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>
      <c r="A79" s="9"/>
      <c r="B79" s="14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>
      <c r="A80" s="9"/>
      <c r="B80" s="14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1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14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1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1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1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14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1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9"/>
      <c r="B88" s="1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>
      <c r="A89" s="9"/>
      <c r="B89" s="1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>
      <c r="A90" s="9"/>
      <c r="B90" s="1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>
      <c r="A91" s="9"/>
      <c r="B91" s="14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>
      <c r="A92" s="9"/>
      <c r="B92" s="14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>
      <c r="A93" s="9"/>
      <c r="B93" s="1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>
      <c r="A94" s="9"/>
      <c r="B94" s="1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>
      <c r="A95" s="9"/>
      <c r="B95" s="1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>
      <c r="A96" s="9"/>
      <c r="B96" s="14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>
      <c r="A97" s="9"/>
      <c r="B97" s="14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>
      <c r="A98" s="9"/>
      <c r="B98" s="1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>
      <c r="A99" s="9"/>
      <c r="B99" s="1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>
      <c r="A100" s="9"/>
      <c r="B100" s="1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>
      <c r="A101" s="9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>
      <c r="A102" s="9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>
      <c r="A103" s="9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>
      <c r="A104" s="9"/>
      <c r="B104" s="1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>
      <c r="A105" s="9"/>
      <c r="B105" s="1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>
      <c r="A106" s="9"/>
      <c r="B106" s="14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>
      <c r="A107" s="9"/>
      <c r="B107" s="14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>
      <c r="A108" s="9"/>
      <c r="B108" s="1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>
      <c r="A109" s="9"/>
      <c r="B109" s="1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>
      <c r="A110" s="9"/>
      <c r="B110" s="1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>
      <c r="A111" s="9"/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>
      <c r="A112" s="9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>
      <c r="A113" s="9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>
      <c r="A114" s="9"/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>
      <c r="A115" s="9"/>
      <c r="B115" s="1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>
      <c r="A116" s="9"/>
      <c r="B116" s="14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>
      <c r="A117" s="9"/>
      <c r="B117" s="14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>
      <c r="A118" s="9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>
      <c r="A119" s="9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>
      <c r="A120" s="9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>
      <c r="A121" s="9"/>
      <c r="B121" s="14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>
      <c r="A122" s="9"/>
      <c r="B122" s="14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>
      <c r="A123" s="9"/>
      <c r="B123" s="14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>
      <c r="A124" s="9"/>
      <c r="B124" s="14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>
      <c r="A125" s="9"/>
      <c r="B125" s="14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>
      <c r="A126" s="9"/>
      <c r="B126" s="14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>
      <c r="A127" s="9"/>
      <c r="B127" s="14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>
      <c r="A128" s="9"/>
      <c r="B128" s="14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>
      <c r="A129" s="9"/>
      <c r="B129" s="14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>
      <c r="A130" s="9"/>
      <c r="B130" s="14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>
      <c r="A131" s="9"/>
      <c r="B131" s="1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>
      <c r="A132" s="9"/>
      <c r="B132" s="14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>
      <c r="A133" s="9"/>
      <c r="B133" s="14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>
      <c r="A134" s="9"/>
      <c r="B134" s="14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>
      <c r="A135" s="9"/>
      <c r="B135" s="14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>
      <c r="A136" s="9"/>
      <c r="B136" s="14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>
      <c r="A137" s="9"/>
      <c r="B137" s="14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>
      <c r="A138" s="9"/>
      <c r="B138" s="14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>
      <c r="A139" s="9"/>
      <c r="B139" s="14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>
      <c r="A140" s="9"/>
      <c r="B140" s="14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>
      <c r="A141" s="9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>
      <c r="A142" s="9"/>
      <c r="B142" s="14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>
      <c r="A143" s="9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>
      <c r="A144" s="9"/>
      <c r="B144" s="14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>
      <c r="A145" s="9"/>
      <c r="B145" s="14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>
      <c r="A146" s="9"/>
      <c r="B146" s="14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>
      <c r="A147" s="9"/>
      <c r="B147" s="14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>
      <c r="A148" s="9"/>
      <c r="B148" s="14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>
      <c r="A149" s="9"/>
      <c r="B149" s="14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>
      <c r="A150" s="9"/>
      <c r="B150" s="14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>
      <c r="A151" s="9"/>
      <c r="B151" s="14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>
      <c r="A152" s="9"/>
      <c r="B152" s="1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>
      <c r="A153" s="9"/>
      <c r="B153" s="14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>
      <c r="A154" s="9"/>
      <c r="B154" s="14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>
      <c r="A155" s="9"/>
      <c r="B155" s="14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>
      <c r="A156" s="9"/>
      <c r="B156" s="14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>
      <c r="A157" s="9"/>
      <c r="B157" s="14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>
      <c r="A158" s="9"/>
      <c r="B158" s="14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>
      <c r="A159" s="9"/>
      <c r="B159" s="14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>
      <c r="A160" s="9"/>
      <c r="B160" s="14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>
      <c r="A161" s="9"/>
      <c r="B161" s="14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>
      <c r="A162" s="9"/>
      <c r="B162" s="14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>
      <c r="A163" s="9"/>
      <c r="B163" s="14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>
      <c r="A164" s="9"/>
      <c r="B164" s="14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>
      <c r="A165" s="9"/>
      <c r="B165" s="14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>
      <c r="A166" s="9"/>
      <c r="B166" s="14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>
      <c r="A167" s="9"/>
      <c r="B167" s="14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>
      <c r="A168" s="9"/>
      <c r="B168" s="14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>
      <c r="A169" s="9"/>
      <c r="B169" s="14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>
      <c r="A170" s="9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>
      <c r="A171" s="9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>
      <c r="A172" s="9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>
      <c r="A173" s="9"/>
      <c r="B173" s="14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>
      <c r="A174" s="9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>
      <c r="A175" s="9"/>
      <c r="B175" s="14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>
      <c r="A176" s="9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>
      <c r="A177" s="9"/>
      <c r="B177" s="14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>
      <c r="A178" s="9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>
      <c r="A179" s="9"/>
      <c r="B179" s="14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>
      <c r="A180" s="9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>
      <c r="A181" s="9"/>
      <c r="B181" s="14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>
      <c r="A182" s="9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>
      <c r="A183" s="9"/>
      <c r="B183" s="14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>
      <c r="A184" s="9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>
      <c r="A185" s="9"/>
      <c r="B185" s="14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>
      <c r="A186" s="9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>
      <c r="A187" s="9"/>
      <c r="B187" s="14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>
      <c r="A188" s="9"/>
      <c r="B188" s="14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>
      <c r="A189" s="9"/>
      <c r="B189" s="14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>
      <c r="A190" s="9"/>
      <c r="B190" s="14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>
      <c r="A191" s="9"/>
      <c r="B191" s="14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>
      <c r="A192" s="9"/>
      <c r="B192" s="14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>
      <c r="A193" s="9"/>
      <c r="B193" s="14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>
      <c r="A194" s="9"/>
      <c r="B194" s="14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>
      <c r="A195" s="9"/>
      <c r="B195" s="14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>
      <c r="A196" s="9"/>
      <c r="B196" s="14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>
      <c r="A197" s="9"/>
      <c r="B197" s="14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>
      <c r="A198" s="9"/>
      <c r="B198" s="14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>
      <c r="A199" s="9"/>
      <c r="B199" s="14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>
      <c r="A200" s="9"/>
      <c r="B200" s="14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>
      <c r="A201" s="9"/>
      <c r="B201" s="14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>
      <c r="A202" s="9"/>
      <c r="B202" s="14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>
      <c r="A203" s="9"/>
      <c r="B203" s="14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>
      <c r="A204" s="9"/>
      <c r="B204" s="14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>
      <c r="A205" s="9"/>
      <c r="B205" s="14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>
      <c r="A206" s="9"/>
      <c r="B206" s="14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>
      <c r="A207" s="9"/>
      <c r="B207" s="14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>
      <c r="A208" s="9"/>
      <c r="B208" s="14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>
      <c r="A209" s="9"/>
      <c r="B209" s="14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>
      <c r="A210" s="9"/>
      <c r="B210" s="14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>
      <c r="A211" s="9"/>
      <c r="B211" s="14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>
      <c r="A212" s="9"/>
      <c r="B212" s="14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>
      <c r="A213" s="9"/>
      <c r="B213" s="14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>
      <c r="A214" s="9"/>
      <c r="B214" s="14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>
      <c r="A215" s="9"/>
      <c r="B215" s="1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>
      <c r="A216" s="9"/>
      <c r="B216" s="14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>
      <c r="A217" s="9"/>
      <c r="B217" s="14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>
      <c r="A218" s="9"/>
      <c r="B218" s="14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>
      <c r="A219" s="9"/>
      <c r="B219" s="14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>
      <c r="A220" s="9"/>
      <c r="B220" s="14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>
      <c r="A221" s="9"/>
      <c r="B221" s="14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>
      <c r="A222" s="9"/>
      <c r="B222" s="14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>
      <c r="A223" s="9"/>
      <c r="B223" s="14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>
      <c r="A224" s="9"/>
      <c r="B224" s="14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>
      <c r="A225" s="9"/>
      <c r="B225" s="14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>
      <c r="A226" s="9"/>
      <c r="B226" s="14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>
      <c r="A227" s="9"/>
      <c r="B227" s="14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>
      <c r="A228" s="9"/>
      <c r="B228" s="14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>
      <c r="A229" s="9"/>
      <c r="B229" s="14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>
      <c r="A230" s="9"/>
      <c r="B230" s="14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>
      <c r="A231" s="9"/>
      <c r="B231" s="14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>
      <c r="A232" s="9"/>
      <c r="B232" s="14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>
      <c r="A233" s="9"/>
      <c r="B233" s="14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>
      <c r="A234" s="9"/>
      <c r="B234" s="14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>
      <c r="A235" s="9"/>
      <c r="B235" s="14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>
      <c r="A236" s="9"/>
      <c r="B236" s="14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>
      <c r="A237" s="9"/>
      <c r="B237" s="14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>
      <c r="A238" s="9"/>
      <c r="B238" s="14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>
      <c r="A239" s="9"/>
      <c r="B239" s="14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>
      <c r="A240" s="9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>
      <c r="A241" s="9"/>
      <c r="B241" s="14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>
      <c r="A242" s="9"/>
      <c r="B242" s="14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>
      <c r="A243" s="9"/>
      <c r="B243" s="14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>
      <c r="A244" s="9"/>
      <c r="B244" s="14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>
      <c r="A245" s="9"/>
      <c r="B245" s="14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>
      <c r="A246" s="9"/>
      <c r="B246" s="14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>
      <c r="A247" s="9"/>
      <c r="B247" s="14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>
      <c r="A248" s="9"/>
      <c r="B248" s="14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>
      <c r="A249" s="9"/>
      <c r="B249" s="14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>
      <c r="A250" s="9"/>
      <c r="B250" s="14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>
      <c r="A251" s="9"/>
      <c r="B251" s="14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>
      <c r="A252" s="9"/>
      <c r="B252" s="14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>
      <c r="A253" s="9"/>
      <c r="B253" s="14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>
      <c r="A254" s="9"/>
      <c r="B254" s="14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>
      <c r="A255" s="9"/>
      <c r="B255" s="14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>
      <c r="A256" s="9"/>
      <c r="B256" s="14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>
      <c r="A257" s="9"/>
      <c r="B257" s="14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>
      <c r="A258" s="9"/>
      <c r="B258" s="14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>
      <c r="A259" s="9"/>
      <c r="B259" s="14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>
      <c r="A260" s="9"/>
      <c r="B260" s="14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>
      <c r="A261" s="9"/>
      <c r="B261" s="14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>
      <c r="A262" s="9"/>
      <c r="B262" s="14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>
      <c r="A263" s="9"/>
      <c r="B263" s="14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>
      <c r="A264" s="9"/>
      <c r="B264" s="14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>
      <c r="A265" s="9"/>
      <c r="B265" s="14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>
      <c r="A266" s="9"/>
      <c r="B266" s="14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>
      <c r="A267" s="9"/>
      <c r="B267" s="14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>
      <c r="A268" s="9"/>
      <c r="B268" s="14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>
      <c r="A269" s="9"/>
      <c r="B269" s="14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>
      <c r="A270" s="9"/>
      <c r="B270" s="14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>
      <c r="A271" s="9"/>
      <c r="B271" s="14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>
      <c r="A272" s="9"/>
      <c r="B272" s="14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>
      <c r="A273" s="9"/>
      <c r="B273" s="14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>
      <c r="A274" s="9"/>
      <c r="B274" s="14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>
      <c r="A275" s="9"/>
      <c r="B275" s="14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>
      <c r="A276" s="9"/>
      <c r="B276" s="14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>
      <c r="A277" s="9"/>
      <c r="B277" s="14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>
      <c r="A278" s="9"/>
      <c r="B278" s="14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>
      <c r="A279" s="9"/>
      <c r="B279" s="14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4.25" customHeight="1">
      <c r="A280" s="9"/>
      <c r="B280" s="14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4.25" customHeight="1">
      <c r="A281" s="9"/>
      <c r="B281" s="14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4.25" customHeight="1">
      <c r="A282" s="9"/>
      <c r="B282" s="14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4.25" customHeight="1">
      <c r="A283" s="9"/>
      <c r="B283" s="14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4.25" customHeight="1">
      <c r="A284" s="9"/>
      <c r="B284" s="14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4.25" customHeight="1">
      <c r="A285" s="9"/>
      <c r="B285" s="14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4.25" customHeight="1">
      <c r="A286" s="9"/>
      <c r="B286" s="14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4.25" customHeight="1">
      <c r="A287" s="9"/>
      <c r="B287" s="14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4.25" customHeight="1">
      <c r="A288" s="9"/>
      <c r="B288" s="14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4.25" customHeight="1">
      <c r="A289" s="9"/>
      <c r="B289" s="14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4.25" customHeight="1">
      <c r="A290" s="9"/>
      <c r="B290" s="14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4.25" customHeight="1">
      <c r="A291" s="9"/>
      <c r="B291" s="14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4.25" customHeight="1">
      <c r="A292" s="9"/>
      <c r="B292" s="14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4.25" customHeight="1">
      <c r="A293" s="9"/>
      <c r="B293" s="14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4.25" customHeight="1">
      <c r="A294" s="9"/>
      <c r="B294" s="14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4.25" customHeight="1">
      <c r="A295" s="9"/>
      <c r="B295" s="14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4.25" customHeight="1">
      <c r="A296" s="9"/>
      <c r="B296" s="14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4.25" customHeight="1">
      <c r="A297" s="9"/>
      <c r="B297" s="14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4.25" customHeight="1">
      <c r="A298" s="9"/>
      <c r="B298" s="14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4.25" customHeight="1">
      <c r="A299" s="9"/>
      <c r="B299" s="14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4.25" customHeight="1">
      <c r="A300" s="9"/>
      <c r="B300" s="14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4.25" customHeight="1">
      <c r="A301" s="9"/>
      <c r="B301" s="14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4.25" customHeight="1">
      <c r="A302" s="9"/>
      <c r="B302" s="14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4.25" customHeight="1">
      <c r="A303" s="9"/>
      <c r="B303" s="14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4.25" customHeight="1">
      <c r="A304" s="9"/>
      <c r="B304" s="14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4.25" customHeight="1">
      <c r="A305" s="9"/>
      <c r="B305" s="14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4.25" customHeight="1">
      <c r="A306" s="9"/>
      <c r="B306" s="14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4.25" customHeight="1">
      <c r="A307" s="9"/>
      <c r="B307" s="14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4.25" customHeight="1">
      <c r="A308" s="9"/>
      <c r="B308" s="14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4.25" customHeight="1">
      <c r="A309" s="9"/>
      <c r="B309" s="14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4.25" customHeight="1">
      <c r="A310" s="9"/>
      <c r="B310" s="14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4.25" customHeight="1">
      <c r="A311" s="9"/>
      <c r="B311" s="14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4.25" customHeight="1">
      <c r="A312" s="9"/>
      <c r="B312" s="14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4.25" customHeight="1">
      <c r="A313" s="9"/>
      <c r="B313" s="14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4.25" customHeight="1">
      <c r="A314" s="9"/>
      <c r="B314" s="14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4.25" customHeight="1">
      <c r="A315" s="9"/>
      <c r="B315" s="14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4.25" customHeight="1">
      <c r="A316" s="9"/>
      <c r="B316" s="14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4.25" customHeight="1">
      <c r="A317" s="9"/>
      <c r="B317" s="14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4.25" customHeight="1">
      <c r="A318" s="9"/>
      <c r="B318" s="14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4.25" customHeight="1">
      <c r="A319" s="9"/>
      <c r="B319" s="14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4.25" customHeight="1">
      <c r="A320" s="9"/>
      <c r="B320" s="14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4.25" customHeight="1">
      <c r="A321" s="9"/>
      <c r="B321" s="14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4.25" customHeight="1">
      <c r="A322" s="9"/>
      <c r="B322" s="14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4.25" customHeight="1">
      <c r="A323" s="9"/>
      <c r="B323" s="14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4.25" customHeight="1">
      <c r="A324" s="9"/>
      <c r="B324" s="14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4.25" customHeight="1">
      <c r="A325" s="9"/>
      <c r="B325" s="14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4.25" customHeight="1">
      <c r="A326" s="9"/>
      <c r="B326" s="14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4.25" customHeight="1">
      <c r="A327" s="9"/>
      <c r="B327" s="14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4.25" customHeight="1">
      <c r="A328" s="9"/>
      <c r="B328" s="14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4.25" customHeight="1">
      <c r="A329" s="9"/>
      <c r="B329" s="14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4.25" customHeight="1">
      <c r="A330" s="9"/>
      <c r="B330" s="14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4.25" customHeight="1">
      <c r="A331" s="9"/>
      <c r="B331" s="14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4.25" customHeight="1">
      <c r="A332" s="9"/>
      <c r="B332" s="14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4.25" customHeight="1">
      <c r="A333" s="9"/>
      <c r="B333" s="14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4.25" customHeight="1">
      <c r="A334" s="9"/>
      <c r="B334" s="14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4.25" customHeight="1">
      <c r="A335" s="9"/>
      <c r="B335" s="14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4.25" customHeight="1">
      <c r="A336" s="9"/>
      <c r="B336" s="14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4.25" customHeight="1">
      <c r="A337" s="9"/>
      <c r="B337" s="14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4.25" customHeight="1">
      <c r="A338" s="9"/>
      <c r="B338" s="14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4.25" customHeight="1">
      <c r="A339" s="9"/>
      <c r="B339" s="14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4.25" customHeight="1">
      <c r="A340" s="9"/>
      <c r="B340" s="14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4.25" customHeight="1">
      <c r="A341" s="9"/>
      <c r="B341" s="14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4.25" customHeight="1">
      <c r="A342" s="9"/>
      <c r="B342" s="14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4.25" customHeight="1">
      <c r="A343" s="9"/>
      <c r="B343" s="14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4.25" customHeight="1">
      <c r="A344" s="9"/>
      <c r="B344" s="14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4.25" customHeight="1">
      <c r="A345" s="9"/>
      <c r="B345" s="14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4.25" customHeight="1">
      <c r="A346" s="9"/>
      <c r="B346" s="14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4.25" customHeight="1">
      <c r="A347" s="9"/>
      <c r="B347" s="14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4.25" customHeight="1">
      <c r="A348" s="9"/>
      <c r="B348" s="14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4.25" customHeight="1">
      <c r="A349" s="9"/>
      <c r="B349" s="14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4.25" customHeight="1">
      <c r="A350" s="9"/>
      <c r="B350" s="14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4.25" customHeight="1">
      <c r="A351" s="9"/>
      <c r="B351" s="14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4.25" customHeight="1">
      <c r="A352" s="9"/>
      <c r="B352" s="14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4.25" customHeight="1">
      <c r="A353" s="9"/>
      <c r="B353" s="14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4.25" customHeight="1">
      <c r="A354" s="9"/>
      <c r="B354" s="14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4.25" customHeight="1">
      <c r="A355" s="9"/>
      <c r="B355" s="14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4.25" customHeight="1">
      <c r="A356" s="9"/>
      <c r="B356" s="14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4.25" customHeight="1">
      <c r="A357" s="9"/>
      <c r="B357" s="14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4.25" customHeight="1">
      <c r="A358" s="9"/>
      <c r="B358" s="14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4.25" customHeight="1">
      <c r="A359" s="9"/>
      <c r="B359" s="14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4.25" customHeight="1">
      <c r="A360" s="9"/>
      <c r="B360" s="14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4.25" customHeight="1">
      <c r="A361" s="9"/>
      <c r="B361" s="14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4.25" customHeight="1">
      <c r="A362" s="9"/>
      <c r="B362" s="14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4.25" customHeight="1">
      <c r="A363" s="9"/>
      <c r="B363" s="14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4.25" customHeight="1">
      <c r="A364" s="9"/>
      <c r="B364" s="14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4.25" customHeight="1">
      <c r="A365" s="9"/>
      <c r="B365" s="14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4.25" customHeight="1">
      <c r="A366" s="9"/>
      <c r="B366" s="14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4.25" customHeight="1">
      <c r="A367" s="9"/>
      <c r="B367" s="14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4.25" customHeight="1">
      <c r="A368" s="9"/>
      <c r="B368" s="14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4.25" customHeight="1">
      <c r="A369" s="9"/>
      <c r="B369" s="14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4.25" customHeight="1">
      <c r="A370" s="9"/>
      <c r="B370" s="14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4.25" customHeight="1">
      <c r="A371" s="9"/>
      <c r="B371" s="14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4.25" customHeight="1">
      <c r="A372" s="9"/>
      <c r="B372" s="14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4.25" customHeight="1">
      <c r="A373" s="9"/>
      <c r="B373" s="14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4.25" customHeight="1">
      <c r="A374" s="9"/>
      <c r="B374" s="14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4.25" customHeight="1">
      <c r="A375" s="9"/>
      <c r="B375" s="14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4.25" customHeight="1">
      <c r="A376" s="9"/>
      <c r="B376" s="14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4.25" customHeight="1">
      <c r="A377" s="9"/>
      <c r="B377" s="14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4.25" customHeight="1">
      <c r="A378" s="9"/>
      <c r="B378" s="14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4.25" customHeight="1">
      <c r="A379" s="9"/>
      <c r="B379" s="14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4.25" customHeight="1">
      <c r="A380" s="9"/>
      <c r="B380" s="14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4.25" customHeight="1">
      <c r="A381" s="9"/>
      <c r="B381" s="14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4.25" customHeight="1">
      <c r="A382" s="9"/>
      <c r="B382" s="14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4.25" customHeight="1">
      <c r="A383" s="9"/>
      <c r="B383" s="14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4.25" customHeight="1">
      <c r="A384" s="9"/>
      <c r="B384" s="14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4.25" customHeight="1">
      <c r="A385" s="9"/>
      <c r="B385" s="14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4.25" customHeight="1">
      <c r="A386" s="9"/>
      <c r="B386" s="14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4.25" customHeight="1">
      <c r="A387" s="9"/>
      <c r="B387" s="14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4.25" customHeight="1">
      <c r="A388" s="9"/>
      <c r="B388" s="14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4.25" customHeight="1">
      <c r="A389" s="9"/>
      <c r="B389" s="14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4.25" customHeight="1">
      <c r="A390" s="9"/>
      <c r="B390" s="14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4.25" customHeight="1">
      <c r="A391" s="9"/>
      <c r="B391" s="14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4.25" customHeight="1">
      <c r="A392" s="9"/>
      <c r="B392" s="14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4.25" customHeight="1">
      <c r="A393" s="9"/>
      <c r="B393" s="14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4.25" customHeight="1">
      <c r="A394" s="9"/>
      <c r="B394" s="14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4.25" customHeight="1">
      <c r="A395" s="9"/>
      <c r="B395" s="14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4.25" customHeight="1">
      <c r="A396" s="9"/>
      <c r="B396" s="14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4.25" customHeight="1">
      <c r="A397" s="9"/>
      <c r="B397" s="14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4.25" customHeight="1">
      <c r="A398" s="9"/>
      <c r="B398" s="14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4.25" customHeight="1">
      <c r="A399" s="9"/>
      <c r="B399" s="14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4.25" customHeight="1">
      <c r="A400" s="9"/>
      <c r="B400" s="14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4.25" customHeight="1">
      <c r="A401" s="9"/>
      <c r="B401" s="14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4.25" customHeight="1">
      <c r="A402" s="9"/>
      <c r="B402" s="14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4.25" customHeight="1">
      <c r="A403" s="9"/>
      <c r="B403" s="14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4.25" customHeight="1">
      <c r="A404" s="9"/>
      <c r="B404" s="14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4.25" customHeight="1">
      <c r="A405" s="9"/>
      <c r="B405" s="14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4.25" customHeight="1">
      <c r="A406" s="9"/>
      <c r="B406" s="14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4.25" customHeight="1">
      <c r="A407" s="9"/>
      <c r="B407" s="14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4.25" customHeight="1">
      <c r="A408" s="9"/>
      <c r="B408" s="14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4.25" customHeight="1">
      <c r="A409" s="9"/>
      <c r="B409" s="14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4.25" customHeight="1">
      <c r="A410" s="9"/>
      <c r="B410" s="14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4.25" customHeight="1">
      <c r="A411" s="9"/>
      <c r="B411" s="14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4.25" customHeight="1">
      <c r="A412" s="9"/>
      <c r="B412" s="14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4.25" customHeight="1">
      <c r="A413" s="9"/>
      <c r="B413" s="14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4.25" customHeight="1">
      <c r="A414" s="9"/>
      <c r="B414" s="14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4.25" customHeight="1">
      <c r="A415" s="9"/>
      <c r="B415" s="14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4.25" customHeight="1">
      <c r="A416" s="9"/>
      <c r="B416" s="14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4.25" customHeight="1">
      <c r="A417" s="9"/>
      <c r="B417" s="14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4.25" customHeight="1">
      <c r="A418" s="9"/>
      <c r="B418" s="14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4.25" customHeight="1">
      <c r="A419" s="9"/>
      <c r="B419" s="14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4.25" customHeight="1">
      <c r="A420" s="9"/>
      <c r="B420" s="14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4.25" customHeight="1">
      <c r="A421" s="9"/>
      <c r="B421" s="14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4.25" customHeight="1">
      <c r="A422" s="9"/>
      <c r="B422" s="14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4.25" customHeight="1">
      <c r="A423" s="9"/>
      <c r="B423" s="14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4.25" customHeight="1">
      <c r="A424" s="9"/>
      <c r="B424" s="14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4.25" customHeight="1">
      <c r="A425" s="9"/>
      <c r="B425" s="14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4.25" customHeight="1">
      <c r="A426" s="9"/>
      <c r="B426" s="14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4.25" customHeight="1">
      <c r="A427" s="9"/>
      <c r="B427" s="14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4.25" customHeight="1">
      <c r="A428" s="9"/>
      <c r="B428" s="14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4.25" customHeight="1">
      <c r="A429" s="9"/>
      <c r="B429" s="14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4.25" customHeight="1">
      <c r="A430" s="9"/>
      <c r="B430" s="14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4.25" customHeight="1">
      <c r="A431" s="9"/>
      <c r="B431" s="14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4.25" customHeight="1">
      <c r="A432" s="9"/>
      <c r="B432" s="14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4.25" customHeight="1">
      <c r="A433" s="9"/>
      <c r="B433" s="14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4.25" customHeight="1">
      <c r="A434" s="9"/>
      <c r="B434" s="14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4.25" customHeight="1">
      <c r="A435" s="9"/>
      <c r="B435" s="14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4.25" customHeight="1">
      <c r="A436" s="9"/>
      <c r="B436" s="14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4.25" customHeight="1">
      <c r="A437" s="9"/>
      <c r="B437" s="14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4.25" customHeight="1">
      <c r="A438" s="9"/>
      <c r="B438" s="14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4.25" customHeight="1">
      <c r="A439" s="9"/>
      <c r="B439" s="14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4.25" customHeight="1">
      <c r="A440" s="9"/>
      <c r="B440" s="14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4.25" customHeight="1">
      <c r="A441" s="9"/>
      <c r="B441" s="14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4.25" customHeight="1">
      <c r="A442" s="9"/>
      <c r="B442" s="14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4.25" customHeight="1">
      <c r="A443" s="9"/>
      <c r="B443" s="14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4.25" customHeight="1">
      <c r="A444" s="9"/>
      <c r="B444" s="14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4.25" customHeight="1">
      <c r="A445" s="9"/>
      <c r="B445" s="14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4.25" customHeight="1">
      <c r="A446" s="9"/>
      <c r="B446" s="14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4.25" customHeight="1">
      <c r="A447" s="9"/>
      <c r="B447" s="14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4.25" customHeight="1">
      <c r="A448" s="9"/>
      <c r="B448" s="14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4.25" customHeight="1">
      <c r="A449" s="9"/>
      <c r="B449" s="14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4.25" customHeight="1">
      <c r="A450" s="9"/>
      <c r="B450" s="14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4.25" customHeight="1">
      <c r="A451" s="9"/>
      <c r="B451" s="14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4.25" customHeight="1">
      <c r="A452" s="9"/>
      <c r="B452" s="14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4.25" customHeight="1">
      <c r="A453" s="9"/>
      <c r="B453" s="14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4.25" customHeight="1">
      <c r="A454" s="9"/>
      <c r="B454" s="14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4.25" customHeight="1">
      <c r="A455" s="9"/>
      <c r="B455" s="14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4.25" customHeight="1">
      <c r="A456" s="9"/>
      <c r="B456" s="14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4.25" customHeight="1">
      <c r="A457" s="9"/>
      <c r="B457" s="14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4.25" customHeight="1">
      <c r="A458" s="9"/>
      <c r="B458" s="14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4.25" customHeight="1">
      <c r="A459" s="9"/>
      <c r="B459" s="14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4.25" customHeight="1">
      <c r="A460" s="9"/>
      <c r="B460" s="14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4.25" customHeight="1">
      <c r="A461" s="9"/>
      <c r="B461" s="14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4.25" customHeight="1">
      <c r="A462" s="9"/>
      <c r="B462" s="14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4.25" customHeight="1">
      <c r="A463" s="9"/>
      <c r="B463" s="14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4.25" customHeight="1">
      <c r="A464" s="9"/>
      <c r="B464" s="14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4.25" customHeight="1">
      <c r="A465" s="9"/>
      <c r="B465" s="14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4.25" customHeight="1">
      <c r="A466" s="9"/>
      <c r="B466" s="14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4.25" customHeight="1">
      <c r="A467" s="9"/>
      <c r="B467" s="14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4.25" customHeight="1">
      <c r="A468" s="9"/>
      <c r="B468" s="14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4.25" customHeight="1">
      <c r="A469" s="9"/>
      <c r="B469" s="14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4.25" customHeight="1">
      <c r="A470" s="9"/>
      <c r="B470" s="14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4.25" customHeight="1">
      <c r="A471" s="9"/>
      <c r="B471" s="14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4.25" customHeight="1">
      <c r="A472" s="9"/>
      <c r="B472" s="14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4.25" customHeight="1">
      <c r="A473" s="9"/>
      <c r="B473" s="14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4.25" customHeight="1">
      <c r="A474" s="9"/>
      <c r="B474" s="14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4.25" customHeight="1">
      <c r="A475" s="9"/>
      <c r="B475" s="14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4.25" customHeight="1">
      <c r="A476" s="9"/>
      <c r="B476" s="14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4.25" customHeight="1">
      <c r="A477" s="9"/>
      <c r="B477" s="14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4.25" customHeight="1">
      <c r="A478" s="9"/>
      <c r="B478" s="14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4.25" customHeight="1">
      <c r="A479" s="9"/>
      <c r="B479" s="14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4.25" customHeight="1">
      <c r="A480" s="9"/>
      <c r="B480" s="14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4.25" customHeight="1">
      <c r="A481" s="9"/>
      <c r="B481" s="14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4.25" customHeight="1">
      <c r="A482" s="9"/>
      <c r="B482" s="14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4.25" customHeight="1">
      <c r="A483" s="9"/>
      <c r="B483" s="14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4.25" customHeight="1">
      <c r="A484" s="9"/>
      <c r="B484" s="14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4.25" customHeight="1">
      <c r="A485" s="9"/>
      <c r="B485" s="14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4.25" customHeight="1">
      <c r="A486" s="9"/>
      <c r="B486" s="14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4.25" customHeight="1">
      <c r="A487" s="9"/>
      <c r="B487" s="14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4.25" customHeight="1">
      <c r="A488" s="9"/>
      <c r="B488" s="14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4.25" customHeight="1">
      <c r="A489" s="9"/>
      <c r="B489" s="14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4.25" customHeight="1">
      <c r="A490" s="9"/>
      <c r="B490" s="14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4.25" customHeight="1">
      <c r="A491" s="9"/>
      <c r="B491" s="14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4.25" customHeight="1">
      <c r="A492" s="9"/>
      <c r="B492" s="14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4.25" customHeight="1">
      <c r="A493" s="9"/>
      <c r="B493" s="14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4.25" customHeight="1">
      <c r="A494" s="9"/>
      <c r="B494" s="14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4.25" customHeight="1">
      <c r="A495" s="9"/>
      <c r="B495" s="14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4.25" customHeight="1">
      <c r="A496" s="9"/>
      <c r="B496" s="14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4.25" customHeight="1">
      <c r="A497" s="9"/>
      <c r="B497" s="14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4.25" customHeight="1">
      <c r="A498" s="9"/>
      <c r="B498" s="14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4.25" customHeight="1">
      <c r="A499" s="9"/>
      <c r="B499" s="14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4.25" customHeight="1">
      <c r="A500" s="9"/>
      <c r="B500" s="14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4.25" customHeight="1">
      <c r="A501" s="9"/>
      <c r="B501" s="14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4.25" customHeight="1">
      <c r="A502" s="9"/>
      <c r="B502" s="14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4.25" customHeight="1">
      <c r="A503" s="9"/>
      <c r="B503" s="14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4.25" customHeight="1">
      <c r="A504" s="9"/>
      <c r="B504" s="14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4.25" customHeight="1">
      <c r="A505" s="9"/>
      <c r="B505" s="14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4.25" customHeight="1">
      <c r="A506" s="9"/>
      <c r="B506" s="14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4.25" customHeight="1">
      <c r="A507" s="9"/>
      <c r="B507" s="14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4.25" customHeight="1">
      <c r="A508" s="9"/>
      <c r="B508" s="14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4.25" customHeight="1">
      <c r="A509" s="9"/>
      <c r="B509" s="14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4.25" customHeight="1">
      <c r="A510" s="9"/>
      <c r="B510" s="14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4.25" customHeight="1">
      <c r="A511" s="9"/>
      <c r="B511" s="14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4.25" customHeight="1">
      <c r="A512" s="9"/>
      <c r="B512" s="14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4.25" customHeight="1">
      <c r="A513" s="9"/>
      <c r="B513" s="14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4.25" customHeight="1">
      <c r="A514" s="9"/>
      <c r="B514" s="14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4.25" customHeight="1">
      <c r="A515" s="9"/>
      <c r="B515" s="14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4.25" customHeight="1">
      <c r="A516" s="9"/>
      <c r="B516" s="14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4.25" customHeight="1">
      <c r="A517" s="9"/>
      <c r="B517" s="14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4.25" customHeight="1">
      <c r="A518" s="9"/>
      <c r="B518" s="14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4.25" customHeight="1">
      <c r="A519" s="9"/>
      <c r="B519" s="14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4.25" customHeight="1">
      <c r="A520" s="9"/>
      <c r="B520" s="14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4.25" customHeight="1">
      <c r="A521" s="9"/>
      <c r="B521" s="14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4.25" customHeight="1">
      <c r="A522" s="9"/>
      <c r="B522" s="14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4.25" customHeight="1">
      <c r="A523" s="9"/>
      <c r="B523" s="14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4.25" customHeight="1">
      <c r="A524" s="9"/>
      <c r="B524" s="14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4.25" customHeight="1">
      <c r="A525" s="9"/>
      <c r="B525" s="14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4.25" customHeight="1">
      <c r="A526" s="9"/>
      <c r="B526" s="14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4.25" customHeight="1">
      <c r="A527" s="9"/>
      <c r="B527" s="14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4.25" customHeight="1">
      <c r="A528" s="9"/>
      <c r="B528" s="14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4.25" customHeight="1">
      <c r="A529" s="9"/>
      <c r="B529" s="14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4.25" customHeight="1">
      <c r="A530" s="9"/>
      <c r="B530" s="14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4.25" customHeight="1">
      <c r="A531" s="9"/>
      <c r="B531" s="14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4.25" customHeight="1">
      <c r="A532" s="9"/>
      <c r="B532" s="14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4.25" customHeight="1">
      <c r="A533" s="9"/>
      <c r="B533" s="14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4.25" customHeight="1">
      <c r="A534" s="9"/>
      <c r="B534" s="14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4.25" customHeight="1">
      <c r="A535" s="9"/>
      <c r="B535" s="14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4.25" customHeight="1">
      <c r="A536" s="9"/>
      <c r="B536" s="14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4.25" customHeight="1">
      <c r="A537" s="9"/>
      <c r="B537" s="14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4.25" customHeight="1">
      <c r="A538" s="9"/>
      <c r="B538" s="14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4.25" customHeight="1">
      <c r="A539" s="9"/>
      <c r="B539" s="14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4.25" customHeight="1">
      <c r="A540" s="9"/>
      <c r="B540" s="14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4.25" customHeight="1">
      <c r="A541" s="9"/>
      <c r="B541" s="14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4.25" customHeight="1">
      <c r="A542" s="9"/>
      <c r="B542" s="14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4.25" customHeight="1">
      <c r="A543" s="9"/>
      <c r="B543" s="14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4.25" customHeight="1">
      <c r="A544" s="9"/>
      <c r="B544" s="14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4.25" customHeight="1">
      <c r="A545" s="9"/>
      <c r="B545" s="14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4.25" customHeight="1">
      <c r="A546" s="9"/>
      <c r="B546" s="14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4.25" customHeight="1">
      <c r="A547" s="9"/>
      <c r="B547" s="14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4.25" customHeight="1">
      <c r="A548" s="9"/>
      <c r="B548" s="14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4.25" customHeight="1">
      <c r="A549" s="9"/>
      <c r="B549" s="14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4.25" customHeight="1">
      <c r="A550" s="9"/>
      <c r="B550" s="14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4.25" customHeight="1">
      <c r="A551" s="9"/>
      <c r="B551" s="14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4.25" customHeight="1">
      <c r="A552" s="9"/>
      <c r="B552" s="14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4.25" customHeight="1">
      <c r="A553" s="9"/>
      <c r="B553" s="14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4.25" customHeight="1">
      <c r="A554" s="9"/>
      <c r="B554" s="14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4.25" customHeight="1">
      <c r="A555" s="9"/>
      <c r="B555" s="14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4.25" customHeight="1">
      <c r="A556" s="9"/>
      <c r="B556" s="14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4.25" customHeight="1">
      <c r="A557" s="9"/>
      <c r="B557" s="14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4.25" customHeight="1">
      <c r="A558" s="9"/>
      <c r="B558" s="14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4.25" customHeight="1">
      <c r="A559" s="9"/>
      <c r="B559" s="14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4.25" customHeight="1">
      <c r="A560" s="9"/>
      <c r="B560" s="14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4.25" customHeight="1">
      <c r="A561" s="9"/>
      <c r="B561" s="14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4.25" customHeight="1">
      <c r="A562" s="9"/>
      <c r="B562" s="14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4.25" customHeight="1">
      <c r="A563" s="9"/>
      <c r="B563" s="14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4.25" customHeight="1">
      <c r="A564" s="9"/>
      <c r="B564" s="14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4.25" customHeight="1">
      <c r="A565" s="9"/>
      <c r="B565" s="14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4.25" customHeight="1">
      <c r="A566" s="9"/>
      <c r="B566" s="14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4.25" customHeight="1">
      <c r="A567" s="9"/>
      <c r="B567" s="14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4.25" customHeight="1">
      <c r="A568" s="9"/>
      <c r="B568" s="14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4.25" customHeight="1">
      <c r="A569" s="9"/>
      <c r="B569" s="14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4.25" customHeight="1">
      <c r="A570" s="9"/>
      <c r="B570" s="14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4.25" customHeight="1">
      <c r="A571" s="9"/>
      <c r="B571" s="14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4.25" customHeight="1">
      <c r="A572" s="9"/>
      <c r="B572" s="14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4.25" customHeight="1">
      <c r="A573" s="9"/>
      <c r="B573" s="14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4.25" customHeight="1">
      <c r="A574" s="9"/>
      <c r="B574" s="14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4.25" customHeight="1">
      <c r="A575" s="9"/>
      <c r="B575" s="14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4.25" customHeight="1">
      <c r="A576" s="9"/>
      <c r="B576" s="14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4.25" customHeight="1">
      <c r="A577" s="9"/>
      <c r="B577" s="14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4.25" customHeight="1">
      <c r="A578" s="9"/>
      <c r="B578" s="14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4.25" customHeight="1">
      <c r="A579" s="9"/>
      <c r="B579" s="14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4.25" customHeight="1">
      <c r="A580" s="9"/>
      <c r="B580" s="14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4.25" customHeight="1">
      <c r="A581" s="9"/>
      <c r="B581" s="14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4.25" customHeight="1">
      <c r="A582" s="9"/>
      <c r="B582" s="14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4.25" customHeight="1">
      <c r="A583" s="9"/>
      <c r="B583" s="14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4.25" customHeight="1">
      <c r="A584" s="9"/>
      <c r="B584" s="14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4.25" customHeight="1">
      <c r="A585" s="9"/>
      <c r="B585" s="14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4.25" customHeight="1">
      <c r="A586" s="9"/>
      <c r="B586" s="14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4.25" customHeight="1">
      <c r="A587" s="9"/>
      <c r="B587" s="14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4.25" customHeight="1">
      <c r="A588" s="9"/>
      <c r="B588" s="14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4.25" customHeight="1">
      <c r="A589" s="9"/>
      <c r="B589" s="14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4.25" customHeight="1">
      <c r="A590" s="9"/>
      <c r="B590" s="14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4.25" customHeight="1">
      <c r="A591" s="9"/>
      <c r="B591" s="14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4.25" customHeight="1">
      <c r="A592" s="9"/>
      <c r="B592" s="14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4.25" customHeight="1">
      <c r="A593" s="9"/>
      <c r="B593" s="14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4.25" customHeight="1">
      <c r="A594" s="9"/>
      <c r="B594" s="14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4.25" customHeight="1">
      <c r="A595" s="9"/>
      <c r="B595" s="14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4.25" customHeight="1">
      <c r="A596" s="9"/>
      <c r="B596" s="14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4.25" customHeight="1">
      <c r="A597" s="9"/>
      <c r="B597" s="14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4.25" customHeight="1">
      <c r="A598" s="9"/>
      <c r="B598" s="14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4.25" customHeight="1">
      <c r="A599" s="9"/>
      <c r="B599" s="14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4.25" customHeight="1">
      <c r="A600" s="9"/>
      <c r="B600" s="14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4.25" customHeight="1">
      <c r="A601" s="9"/>
      <c r="B601" s="14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4.25" customHeight="1">
      <c r="A602" s="9"/>
      <c r="B602" s="14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4.25" customHeight="1">
      <c r="A603" s="9"/>
      <c r="B603" s="14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4.25" customHeight="1">
      <c r="A604" s="9"/>
      <c r="B604" s="14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4.25" customHeight="1">
      <c r="A605" s="9"/>
      <c r="B605" s="14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4.25" customHeight="1">
      <c r="A606" s="9"/>
      <c r="B606" s="14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4.25" customHeight="1">
      <c r="A607" s="9"/>
      <c r="B607" s="14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4.25" customHeight="1">
      <c r="A608" s="9"/>
      <c r="B608" s="14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4.25" customHeight="1">
      <c r="A609" s="9"/>
      <c r="B609" s="14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4.25" customHeight="1">
      <c r="A610" s="9"/>
      <c r="B610" s="14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4.25" customHeight="1">
      <c r="A611" s="9"/>
      <c r="B611" s="14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4.25" customHeight="1">
      <c r="A612" s="9"/>
      <c r="B612" s="14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4.25" customHeight="1">
      <c r="A613" s="9"/>
      <c r="B613" s="14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4.25" customHeight="1">
      <c r="A614" s="9"/>
      <c r="B614" s="14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4.25" customHeight="1">
      <c r="A615" s="9"/>
      <c r="B615" s="14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4.25" customHeight="1">
      <c r="A616" s="9"/>
      <c r="B616" s="14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4.25" customHeight="1">
      <c r="A617" s="9"/>
      <c r="B617" s="14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4.25" customHeight="1">
      <c r="A618" s="9"/>
      <c r="B618" s="14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4.25" customHeight="1">
      <c r="A619" s="9"/>
      <c r="B619" s="14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4.25" customHeight="1">
      <c r="A620" s="9"/>
      <c r="B620" s="14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4.25" customHeight="1">
      <c r="A621" s="9"/>
      <c r="B621" s="14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4.25" customHeight="1">
      <c r="A622" s="9"/>
      <c r="B622" s="14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4.25" customHeight="1">
      <c r="A623" s="9"/>
      <c r="B623" s="14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4.25" customHeight="1">
      <c r="A624" s="9"/>
      <c r="B624" s="14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4.25" customHeight="1">
      <c r="A625" s="9"/>
      <c r="B625" s="14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4.25" customHeight="1">
      <c r="A626" s="9"/>
      <c r="B626" s="14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4.25" customHeight="1">
      <c r="A627" s="9"/>
      <c r="B627" s="14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4.25" customHeight="1">
      <c r="A628" s="9"/>
      <c r="B628" s="14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4.25" customHeight="1">
      <c r="A629" s="9"/>
      <c r="B629" s="14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4.25" customHeight="1">
      <c r="A630" s="9"/>
      <c r="B630" s="14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4.25" customHeight="1">
      <c r="A631" s="9"/>
      <c r="B631" s="14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4.25" customHeight="1">
      <c r="A632" s="9"/>
      <c r="B632" s="14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4.25" customHeight="1">
      <c r="A633" s="9"/>
      <c r="B633" s="14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4.25" customHeight="1">
      <c r="A634" s="9"/>
      <c r="B634" s="14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4.25" customHeight="1">
      <c r="A635" s="9"/>
      <c r="B635" s="14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4.25" customHeight="1">
      <c r="A636" s="9"/>
      <c r="B636" s="14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4.25" customHeight="1">
      <c r="A637" s="9"/>
      <c r="B637" s="14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4.25" customHeight="1">
      <c r="A638" s="9"/>
      <c r="B638" s="14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4.25" customHeight="1">
      <c r="A639" s="9"/>
      <c r="B639" s="14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4.25" customHeight="1">
      <c r="A640" s="9"/>
      <c r="B640" s="14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4.25" customHeight="1">
      <c r="A641" s="9"/>
      <c r="B641" s="14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4.25" customHeight="1">
      <c r="A642" s="9"/>
      <c r="B642" s="14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4.25" customHeight="1">
      <c r="A643" s="9"/>
      <c r="B643" s="14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4.25" customHeight="1">
      <c r="A644" s="9"/>
      <c r="B644" s="14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4.25" customHeight="1">
      <c r="A645" s="9"/>
      <c r="B645" s="14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4.25" customHeight="1">
      <c r="A646" s="9"/>
      <c r="B646" s="14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4.25" customHeight="1">
      <c r="A647" s="9"/>
      <c r="B647" s="14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4.25" customHeight="1">
      <c r="A648" s="9"/>
      <c r="B648" s="14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4.25" customHeight="1">
      <c r="A649" s="9"/>
      <c r="B649" s="14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4.25" customHeight="1">
      <c r="A650" s="9"/>
      <c r="B650" s="14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4.25" customHeight="1">
      <c r="A651" s="9"/>
      <c r="B651" s="14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4.25" customHeight="1">
      <c r="A652" s="9"/>
      <c r="B652" s="14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4.25" customHeight="1">
      <c r="A653" s="9"/>
      <c r="B653" s="14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4.25" customHeight="1">
      <c r="A654" s="9"/>
      <c r="B654" s="14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4.25" customHeight="1">
      <c r="A655" s="9"/>
      <c r="B655" s="14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4.25" customHeight="1">
      <c r="A656" s="9"/>
      <c r="B656" s="14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4.25" customHeight="1">
      <c r="A657" s="9"/>
      <c r="B657" s="14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4.25" customHeight="1">
      <c r="A658" s="9"/>
      <c r="B658" s="14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4.25" customHeight="1">
      <c r="A659" s="9"/>
      <c r="B659" s="14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4.25" customHeight="1">
      <c r="A660" s="9"/>
      <c r="B660" s="14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4.25" customHeight="1">
      <c r="A661" s="9"/>
      <c r="B661" s="14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4.25" customHeight="1">
      <c r="A662" s="9"/>
      <c r="B662" s="14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4.25" customHeight="1">
      <c r="A663" s="9"/>
      <c r="B663" s="14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4.25" customHeight="1">
      <c r="A664" s="9"/>
      <c r="B664" s="14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4.25" customHeight="1">
      <c r="A665" s="9"/>
      <c r="B665" s="14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4.25" customHeight="1">
      <c r="A666" s="9"/>
      <c r="B666" s="14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4.25" customHeight="1">
      <c r="A667" s="9"/>
      <c r="B667" s="14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4.25" customHeight="1">
      <c r="A668" s="9"/>
      <c r="B668" s="14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4.25" customHeight="1">
      <c r="A669" s="9"/>
      <c r="B669" s="14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4.25" customHeight="1">
      <c r="A670" s="9"/>
      <c r="B670" s="14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4.25" customHeight="1">
      <c r="A671" s="9"/>
      <c r="B671" s="14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4.25" customHeight="1">
      <c r="A672" s="9"/>
      <c r="B672" s="14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4.25" customHeight="1">
      <c r="A673" s="9"/>
      <c r="B673" s="14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4.25" customHeight="1">
      <c r="A674" s="9"/>
      <c r="B674" s="14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4.25" customHeight="1">
      <c r="A675" s="9"/>
      <c r="B675" s="14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4.25" customHeight="1">
      <c r="A676" s="9"/>
      <c r="B676" s="14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4.25" customHeight="1">
      <c r="A677" s="9"/>
      <c r="B677" s="14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4.25" customHeight="1">
      <c r="A678" s="9"/>
      <c r="B678" s="14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4.25" customHeight="1">
      <c r="A679" s="9"/>
      <c r="B679" s="14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4.25" customHeight="1">
      <c r="A680" s="9"/>
      <c r="B680" s="14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4.25" customHeight="1">
      <c r="A681" s="9"/>
      <c r="B681" s="14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4.25" customHeight="1">
      <c r="A682" s="9"/>
      <c r="B682" s="14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4.25" customHeight="1">
      <c r="A683" s="9"/>
      <c r="B683" s="14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4.25" customHeight="1">
      <c r="A684" s="9"/>
      <c r="B684" s="14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4.25" customHeight="1">
      <c r="A685" s="9"/>
      <c r="B685" s="14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4.25" customHeight="1">
      <c r="A686" s="9"/>
      <c r="B686" s="14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4.25" customHeight="1">
      <c r="A687" s="9"/>
      <c r="B687" s="14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4.25" customHeight="1">
      <c r="A688" s="9"/>
      <c r="B688" s="14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4.25" customHeight="1">
      <c r="A689" s="9"/>
      <c r="B689" s="14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4.25" customHeight="1">
      <c r="A690" s="9"/>
      <c r="B690" s="14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4.25" customHeight="1">
      <c r="A691" s="9"/>
      <c r="B691" s="14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4.25" customHeight="1">
      <c r="A692" s="9"/>
      <c r="B692" s="14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4.25" customHeight="1">
      <c r="A693" s="9"/>
      <c r="B693" s="14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4.25" customHeight="1">
      <c r="A694" s="9"/>
      <c r="B694" s="14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4.25" customHeight="1">
      <c r="A695" s="9"/>
      <c r="B695" s="14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4.25" customHeight="1">
      <c r="A696" s="9"/>
      <c r="B696" s="14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4.25" customHeight="1">
      <c r="A697" s="9"/>
      <c r="B697" s="14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4.25" customHeight="1">
      <c r="A698" s="9"/>
      <c r="B698" s="14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4.25" customHeight="1">
      <c r="A699" s="9"/>
      <c r="B699" s="14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4.25" customHeight="1">
      <c r="A700" s="9"/>
      <c r="B700" s="14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4.25" customHeight="1">
      <c r="A701" s="9"/>
      <c r="B701" s="14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4.25" customHeight="1">
      <c r="A702" s="9"/>
      <c r="B702" s="14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4.25" customHeight="1">
      <c r="A703" s="9"/>
      <c r="B703" s="14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4.25" customHeight="1">
      <c r="A704" s="9"/>
      <c r="B704" s="14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4.25" customHeight="1">
      <c r="A705" s="9"/>
      <c r="B705" s="14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4.25" customHeight="1">
      <c r="A706" s="9"/>
      <c r="B706" s="14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4.25" customHeight="1">
      <c r="A707" s="9"/>
      <c r="B707" s="14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4.25" customHeight="1">
      <c r="A708" s="9"/>
      <c r="B708" s="14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4.25" customHeight="1">
      <c r="A709" s="9"/>
      <c r="B709" s="14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4.25" customHeight="1">
      <c r="A710" s="9"/>
      <c r="B710" s="14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4.25" customHeight="1">
      <c r="A711" s="9"/>
      <c r="B711" s="14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4.25" customHeight="1">
      <c r="A712" s="9"/>
      <c r="B712" s="14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4.25" customHeight="1">
      <c r="A713" s="9"/>
      <c r="B713" s="14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4.25" customHeight="1">
      <c r="A714" s="9"/>
      <c r="B714" s="14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4.25" customHeight="1">
      <c r="A715" s="9"/>
      <c r="B715" s="14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4.25" customHeight="1">
      <c r="A716" s="9"/>
      <c r="B716" s="14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4.25" customHeight="1">
      <c r="A717" s="9"/>
      <c r="B717" s="14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4.25" customHeight="1">
      <c r="A718" s="9"/>
      <c r="B718" s="14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4.25" customHeight="1">
      <c r="A719" s="9"/>
      <c r="B719" s="14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4.25" customHeight="1">
      <c r="A720" s="9"/>
      <c r="B720" s="14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4.25" customHeight="1">
      <c r="A721" s="9"/>
      <c r="B721" s="14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4.25" customHeight="1">
      <c r="A722" s="9"/>
      <c r="B722" s="14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4.25" customHeight="1">
      <c r="A723" s="9"/>
      <c r="B723" s="14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4.25" customHeight="1">
      <c r="A724" s="9"/>
      <c r="B724" s="14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4.25" customHeight="1">
      <c r="A725" s="9"/>
      <c r="B725" s="14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4.25" customHeight="1">
      <c r="A726" s="9"/>
      <c r="B726" s="14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4.25" customHeight="1">
      <c r="A727" s="9"/>
      <c r="B727" s="14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4.25" customHeight="1">
      <c r="A728" s="9"/>
      <c r="B728" s="14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4.25" customHeight="1">
      <c r="A729" s="9"/>
      <c r="B729" s="14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4.25" customHeight="1">
      <c r="A730" s="9"/>
      <c r="B730" s="14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4.25" customHeight="1">
      <c r="A731" s="9"/>
      <c r="B731" s="14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4.25" customHeight="1">
      <c r="A732" s="9"/>
      <c r="B732" s="14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4.25" customHeight="1">
      <c r="A733" s="9"/>
      <c r="B733" s="14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4.25" customHeight="1">
      <c r="A734" s="9"/>
      <c r="B734" s="14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4.25" customHeight="1">
      <c r="A735" s="9"/>
      <c r="B735" s="14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4.25" customHeight="1">
      <c r="A736" s="9"/>
      <c r="B736" s="14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4.25" customHeight="1">
      <c r="A737" s="9"/>
      <c r="B737" s="14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4.25" customHeight="1">
      <c r="A738" s="9"/>
      <c r="B738" s="14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4.25" customHeight="1">
      <c r="A739" s="9"/>
      <c r="B739" s="14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4.25" customHeight="1">
      <c r="A740" s="9"/>
      <c r="B740" s="14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4.25" customHeight="1">
      <c r="A741" s="9"/>
      <c r="B741" s="14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4.25" customHeight="1">
      <c r="A742" s="9"/>
      <c r="B742" s="14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4.25" customHeight="1">
      <c r="A743" s="9"/>
      <c r="B743" s="14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4.25" customHeight="1">
      <c r="A744" s="9"/>
      <c r="B744" s="14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4.25" customHeight="1">
      <c r="A745" s="9"/>
      <c r="B745" s="14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4.25" customHeight="1">
      <c r="A746" s="9"/>
      <c r="B746" s="14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4.25" customHeight="1">
      <c r="A747" s="9"/>
      <c r="B747" s="14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4.25" customHeight="1">
      <c r="A748" s="9"/>
      <c r="B748" s="14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4.25" customHeight="1">
      <c r="A749" s="9"/>
      <c r="B749" s="14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4.25" customHeight="1">
      <c r="A750" s="9"/>
      <c r="B750" s="14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4.25" customHeight="1">
      <c r="A751" s="9"/>
      <c r="B751" s="14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4.25" customHeight="1">
      <c r="A752" s="9"/>
      <c r="B752" s="14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4.25" customHeight="1">
      <c r="A753" s="9"/>
      <c r="B753" s="14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4.25" customHeight="1">
      <c r="A754" s="9"/>
      <c r="B754" s="14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4.25" customHeight="1">
      <c r="A755" s="9"/>
      <c r="B755" s="14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4.25" customHeight="1">
      <c r="A756" s="9"/>
      <c r="B756" s="14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4.25" customHeight="1">
      <c r="A757" s="9"/>
      <c r="B757" s="14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4.25" customHeight="1">
      <c r="A758" s="9"/>
      <c r="B758" s="14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4.25" customHeight="1">
      <c r="A759" s="9"/>
      <c r="B759" s="14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4.25" customHeight="1">
      <c r="A760" s="9"/>
      <c r="B760" s="14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4.25" customHeight="1">
      <c r="A761" s="9"/>
      <c r="B761" s="14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4.25" customHeight="1">
      <c r="A762" s="9"/>
      <c r="B762" s="14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4.25" customHeight="1">
      <c r="A763" s="9"/>
      <c r="B763" s="14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4.25" customHeight="1">
      <c r="A764" s="9"/>
      <c r="B764" s="14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4.25" customHeight="1">
      <c r="A765" s="9"/>
      <c r="B765" s="14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4.25" customHeight="1">
      <c r="A766" s="9"/>
      <c r="B766" s="14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4.25" customHeight="1">
      <c r="A767" s="9"/>
      <c r="B767" s="14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4.25" customHeight="1">
      <c r="A768" s="9"/>
      <c r="B768" s="14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4.25" customHeight="1">
      <c r="A769" s="9"/>
      <c r="B769" s="14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4.25" customHeight="1">
      <c r="A770" s="9"/>
      <c r="B770" s="14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4.25" customHeight="1">
      <c r="A771" s="9"/>
      <c r="B771" s="14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4.25" customHeight="1">
      <c r="A772" s="9"/>
      <c r="B772" s="14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4.25" customHeight="1">
      <c r="A773" s="9"/>
      <c r="B773" s="14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4.25" customHeight="1">
      <c r="A774" s="9"/>
      <c r="B774" s="14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4.25" customHeight="1">
      <c r="A775" s="9"/>
      <c r="B775" s="14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4.25" customHeight="1">
      <c r="A776" s="9"/>
      <c r="B776" s="14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4.25" customHeight="1">
      <c r="A777" s="9"/>
      <c r="B777" s="14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4.25" customHeight="1">
      <c r="A778" s="9"/>
      <c r="B778" s="14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4.25" customHeight="1">
      <c r="A779" s="9"/>
      <c r="B779" s="14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4.25" customHeight="1">
      <c r="A780" s="9"/>
      <c r="B780" s="14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4.25" customHeight="1">
      <c r="A781" s="9"/>
      <c r="B781" s="14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4.25" customHeight="1">
      <c r="A782" s="9"/>
      <c r="B782" s="14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4.25" customHeight="1">
      <c r="A783" s="9"/>
      <c r="B783" s="14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4.25" customHeight="1">
      <c r="A784" s="9"/>
      <c r="B784" s="14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4.25" customHeight="1">
      <c r="A785" s="9"/>
      <c r="B785" s="14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4.25" customHeight="1">
      <c r="A786" s="9"/>
      <c r="B786" s="14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4.25" customHeight="1">
      <c r="A787" s="9"/>
      <c r="B787" s="14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4.25" customHeight="1">
      <c r="A788" s="9"/>
      <c r="B788" s="14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4.25" customHeight="1">
      <c r="A789" s="9"/>
      <c r="B789" s="14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4.25" customHeight="1">
      <c r="A790" s="9"/>
      <c r="B790" s="14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4.25" customHeight="1">
      <c r="A791" s="9"/>
      <c r="B791" s="14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4.25" customHeight="1">
      <c r="A792" s="9"/>
      <c r="B792" s="14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4.25" customHeight="1">
      <c r="A793" s="9"/>
      <c r="B793" s="14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4.25" customHeight="1">
      <c r="A794" s="9"/>
      <c r="B794" s="14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4.25" customHeight="1">
      <c r="A795" s="9"/>
      <c r="B795" s="14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4.25" customHeight="1">
      <c r="A796" s="9"/>
      <c r="B796" s="14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4.25" customHeight="1">
      <c r="A797" s="9"/>
      <c r="B797" s="14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4.25" customHeight="1">
      <c r="A798" s="9"/>
      <c r="B798" s="14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4.25" customHeight="1">
      <c r="A799" s="9"/>
      <c r="B799" s="14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4.25" customHeight="1">
      <c r="A800" s="9"/>
      <c r="B800" s="14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4.25" customHeight="1">
      <c r="A801" s="9"/>
      <c r="B801" s="14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4.25" customHeight="1">
      <c r="A802" s="9"/>
      <c r="B802" s="14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4.25" customHeight="1">
      <c r="A803" s="9"/>
      <c r="B803" s="14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4.25" customHeight="1">
      <c r="A804" s="9"/>
      <c r="B804" s="14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4.25" customHeight="1">
      <c r="A805" s="9"/>
      <c r="B805" s="14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4.25" customHeight="1">
      <c r="A806" s="9"/>
      <c r="B806" s="14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4.25" customHeight="1">
      <c r="A807" s="9"/>
      <c r="B807" s="14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4.25" customHeight="1">
      <c r="A808" s="9"/>
      <c r="B808" s="14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4.25" customHeight="1">
      <c r="A809" s="9"/>
      <c r="B809" s="14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4.25" customHeight="1">
      <c r="A810" s="9"/>
      <c r="B810" s="14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4.25" customHeight="1">
      <c r="A811" s="9"/>
      <c r="B811" s="14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4.25" customHeight="1">
      <c r="A812" s="9"/>
      <c r="B812" s="14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4.25" customHeight="1">
      <c r="A813" s="9"/>
      <c r="B813" s="14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4.25" customHeight="1">
      <c r="A814" s="9"/>
      <c r="B814" s="14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4.25" customHeight="1">
      <c r="A815" s="9"/>
      <c r="B815" s="14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4.25" customHeight="1">
      <c r="A816" s="9"/>
      <c r="B816" s="14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4.25" customHeight="1">
      <c r="A817" s="9"/>
      <c r="B817" s="14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4.25" customHeight="1">
      <c r="A818" s="9"/>
      <c r="B818" s="14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4.25" customHeight="1">
      <c r="A819" s="9"/>
      <c r="B819" s="14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4.25" customHeight="1">
      <c r="A820" s="9"/>
      <c r="B820" s="14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4.25" customHeight="1">
      <c r="A821" s="9"/>
      <c r="B821" s="14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4.25" customHeight="1">
      <c r="A822" s="9"/>
      <c r="B822" s="14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4.25" customHeight="1">
      <c r="A823" s="9"/>
      <c r="B823" s="14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4.25" customHeight="1">
      <c r="A824" s="9"/>
      <c r="B824" s="14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4.25" customHeight="1">
      <c r="A825" s="9"/>
      <c r="B825" s="14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4.25" customHeight="1">
      <c r="A826" s="9"/>
      <c r="B826" s="14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4.25" customHeight="1">
      <c r="A827" s="9"/>
      <c r="B827" s="14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4.25" customHeight="1">
      <c r="A828" s="9"/>
      <c r="B828" s="14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4.25" customHeight="1">
      <c r="A829" s="9"/>
      <c r="B829" s="14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4.25" customHeight="1">
      <c r="A830" s="9"/>
      <c r="B830" s="14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4.25" customHeight="1">
      <c r="A831" s="9"/>
      <c r="B831" s="14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4.25" customHeight="1">
      <c r="A832" s="9"/>
      <c r="B832" s="14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4.25" customHeight="1">
      <c r="A833" s="9"/>
      <c r="B833" s="14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4.25" customHeight="1">
      <c r="A834" s="9"/>
      <c r="B834" s="14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4.25" customHeight="1">
      <c r="A835" s="9"/>
      <c r="B835" s="14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4.25" customHeight="1">
      <c r="A836" s="9"/>
      <c r="B836" s="14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4.25" customHeight="1">
      <c r="A837" s="9"/>
      <c r="B837" s="14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4.25" customHeight="1">
      <c r="A838" s="9"/>
      <c r="B838" s="14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4.25" customHeight="1">
      <c r="A839" s="9"/>
      <c r="B839" s="14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4.25" customHeight="1">
      <c r="A840" s="9"/>
      <c r="B840" s="14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4.25" customHeight="1">
      <c r="A841" s="9"/>
      <c r="B841" s="14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4.25" customHeight="1">
      <c r="A842" s="9"/>
      <c r="B842" s="14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4.25" customHeight="1">
      <c r="A843" s="9"/>
      <c r="B843" s="14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4.25" customHeight="1">
      <c r="A844" s="9"/>
      <c r="B844" s="14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4.25" customHeight="1">
      <c r="A845" s="9"/>
      <c r="B845" s="14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4.25" customHeight="1">
      <c r="A846" s="9"/>
      <c r="B846" s="14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4.25" customHeight="1">
      <c r="A847" s="9"/>
      <c r="B847" s="14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4.25" customHeight="1">
      <c r="A848" s="9"/>
      <c r="B848" s="14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4.25" customHeight="1">
      <c r="A849" s="9"/>
      <c r="B849" s="14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4.25" customHeight="1">
      <c r="A850" s="9"/>
      <c r="B850" s="14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4.25" customHeight="1">
      <c r="A851" s="9"/>
      <c r="B851" s="14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4.25" customHeight="1">
      <c r="A852" s="9"/>
      <c r="B852" s="14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4.25" customHeight="1">
      <c r="A853" s="9"/>
      <c r="B853" s="14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4.25" customHeight="1">
      <c r="A854" s="9"/>
      <c r="B854" s="14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4.25" customHeight="1">
      <c r="A855" s="9"/>
      <c r="B855" s="14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4.25" customHeight="1">
      <c r="A856" s="9"/>
      <c r="B856" s="14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4.25" customHeight="1">
      <c r="A857" s="9"/>
      <c r="B857" s="14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4.25" customHeight="1">
      <c r="A858" s="9"/>
      <c r="B858" s="14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4.25" customHeight="1">
      <c r="A859" s="9"/>
      <c r="B859" s="14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4.25" customHeight="1">
      <c r="A860" s="9"/>
      <c r="B860" s="14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4.25" customHeight="1">
      <c r="A861" s="9"/>
      <c r="B861" s="14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4.25" customHeight="1">
      <c r="A862" s="9"/>
      <c r="B862" s="14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4.25" customHeight="1">
      <c r="A863" s="9"/>
      <c r="B863" s="14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4.25" customHeight="1">
      <c r="A864" s="9"/>
      <c r="B864" s="14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4.25" customHeight="1">
      <c r="A865" s="9"/>
      <c r="B865" s="14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4.25" customHeight="1">
      <c r="A866" s="9"/>
      <c r="B866" s="14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4.25" customHeight="1">
      <c r="A867" s="9"/>
      <c r="B867" s="14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4.25" customHeight="1">
      <c r="A868" s="9"/>
      <c r="B868" s="14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4.25" customHeight="1">
      <c r="A869" s="9"/>
      <c r="B869" s="14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4.25" customHeight="1">
      <c r="A870" s="9"/>
      <c r="B870" s="14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4.25" customHeight="1">
      <c r="A871" s="9"/>
      <c r="B871" s="14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4.25" customHeight="1">
      <c r="A872" s="9"/>
      <c r="B872" s="14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4.25" customHeight="1">
      <c r="A873" s="9"/>
      <c r="B873" s="14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4.25" customHeight="1">
      <c r="A874" s="9"/>
      <c r="B874" s="14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4.25" customHeight="1">
      <c r="A875" s="9"/>
      <c r="B875" s="14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4.25" customHeight="1">
      <c r="A876" s="9"/>
      <c r="B876" s="14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4.25" customHeight="1">
      <c r="A877" s="9"/>
      <c r="B877" s="14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4.25" customHeight="1">
      <c r="A878" s="9"/>
      <c r="B878" s="14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4.25" customHeight="1">
      <c r="A879" s="9"/>
      <c r="B879" s="14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4.25" customHeight="1">
      <c r="A880" s="9"/>
      <c r="B880" s="14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4.25" customHeight="1">
      <c r="A881" s="9"/>
      <c r="B881" s="14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4.25" customHeight="1">
      <c r="A882" s="9"/>
      <c r="B882" s="14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4.25" customHeight="1">
      <c r="A883" s="9"/>
      <c r="B883" s="14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4.25" customHeight="1">
      <c r="A884" s="9"/>
      <c r="B884" s="14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4.25" customHeight="1">
      <c r="A885" s="9"/>
      <c r="B885" s="14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4.25" customHeight="1">
      <c r="A886" s="9"/>
      <c r="B886" s="14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4.25" customHeight="1">
      <c r="A887" s="9"/>
      <c r="B887" s="14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4.25" customHeight="1">
      <c r="A888" s="9"/>
      <c r="B888" s="14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4.25" customHeight="1">
      <c r="A889" s="9"/>
      <c r="B889" s="14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4.25" customHeight="1">
      <c r="A890" s="9"/>
      <c r="B890" s="14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4.25" customHeight="1">
      <c r="A891" s="9"/>
      <c r="B891" s="14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4.25" customHeight="1">
      <c r="A892" s="9"/>
      <c r="B892" s="14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4.25" customHeight="1">
      <c r="A893" s="9"/>
      <c r="B893" s="14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4.25" customHeight="1">
      <c r="A894" s="9"/>
      <c r="B894" s="14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4.25" customHeight="1">
      <c r="A895" s="9"/>
      <c r="B895" s="14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4.25" customHeight="1">
      <c r="A896" s="9"/>
      <c r="B896" s="14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4.25" customHeight="1">
      <c r="A897" s="9"/>
      <c r="B897" s="14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4.25" customHeight="1">
      <c r="A898" s="9"/>
      <c r="B898" s="14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4.25" customHeight="1">
      <c r="A899" s="9"/>
      <c r="B899" s="14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4.25" customHeight="1">
      <c r="A900" s="9"/>
      <c r="B900" s="14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4.25" customHeight="1">
      <c r="A901" s="9"/>
      <c r="B901" s="14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4.25" customHeight="1">
      <c r="A902" s="9"/>
      <c r="B902" s="14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4.25" customHeight="1">
      <c r="A903" s="9"/>
      <c r="B903" s="14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4.25" customHeight="1">
      <c r="A904" s="9"/>
      <c r="B904" s="14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4.25" customHeight="1">
      <c r="A905" s="9"/>
      <c r="B905" s="14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4.25" customHeight="1">
      <c r="A906" s="9"/>
      <c r="B906" s="14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4.25" customHeight="1">
      <c r="A907" s="9"/>
      <c r="B907" s="14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4.25" customHeight="1">
      <c r="A908" s="9"/>
      <c r="B908" s="14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4.25" customHeight="1">
      <c r="A909" s="9"/>
      <c r="B909" s="14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4.25" customHeight="1">
      <c r="A910" s="9"/>
      <c r="B910" s="14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4.25" customHeight="1">
      <c r="A911" s="9"/>
      <c r="B911" s="14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4.25" customHeight="1">
      <c r="A912" s="9"/>
      <c r="B912" s="14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4.25" customHeight="1">
      <c r="A913" s="9"/>
      <c r="B913" s="14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4.25" customHeight="1">
      <c r="A914" s="9"/>
      <c r="B914" s="14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4.25" customHeight="1">
      <c r="A915" s="9"/>
      <c r="B915" s="14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4.25" customHeight="1">
      <c r="A916" s="9"/>
      <c r="B916" s="14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4.25" customHeight="1">
      <c r="A917" s="9"/>
      <c r="B917" s="14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4.25" customHeight="1">
      <c r="A918" s="9"/>
      <c r="B918" s="14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4.25" customHeight="1">
      <c r="A919" s="9"/>
      <c r="B919" s="14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4.25" customHeight="1">
      <c r="A920" s="9"/>
      <c r="B920" s="14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4.25" customHeight="1">
      <c r="A921" s="9"/>
      <c r="B921" s="14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4.25" customHeight="1">
      <c r="A922" s="9"/>
      <c r="B922" s="14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4.25" customHeight="1">
      <c r="A923" s="9"/>
      <c r="B923" s="14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4.25" customHeight="1">
      <c r="A924" s="9"/>
      <c r="B924" s="14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4.25" customHeight="1">
      <c r="A925" s="9"/>
      <c r="B925" s="14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.25" customHeight="1">
      <c r="A926" s="9"/>
      <c r="B926" s="14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.25" customHeight="1">
      <c r="A927" s="9"/>
      <c r="B927" s="14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.25" customHeight="1">
      <c r="A928" s="9"/>
      <c r="B928" s="14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.25" customHeight="1">
      <c r="A929" s="9"/>
      <c r="B929" s="14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.25" customHeight="1">
      <c r="A930" s="9"/>
      <c r="B930" s="14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.25" customHeight="1">
      <c r="A931" s="9"/>
      <c r="B931" s="14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.25" customHeight="1">
      <c r="A932" s="9"/>
      <c r="B932" s="14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.25" customHeight="1">
      <c r="A933" s="9"/>
      <c r="B933" s="14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.25" customHeight="1">
      <c r="A934" s="9"/>
      <c r="B934" s="14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.25" customHeight="1">
      <c r="A935" s="9"/>
      <c r="B935" s="14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.25" customHeight="1">
      <c r="A936" s="9"/>
      <c r="B936" s="14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.25" customHeight="1">
      <c r="A937" s="9"/>
      <c r="B937" s="14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4.25" customHeight="1">
      <c r="A938" s="9"/>
      <c r="B938" s="14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4.25" customHeight="1">
      <c r="A939" s="9"/>
      <c r="B939" s="14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4.25" customHeight="1">
      <c r="A940" s="9"/>
      <c r="B940" s="14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4.25" customHeight="1">
      <c r="A941" s="9"/>
      <c r="B941" s="14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4.25" customHeight="1">
      <c r="A942" s="9"/>
      <c r="B942" s="14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4.25" customHeight="1">
      <c r="A943" s="9"/>
      <c r="B943" s="14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4.25" customHeight="1">
      <c r="A944" s="9"/>
      <c r="B944" s="14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4.25" customHeight="1">
      <c r="A945" s="9"/>
      <c r="B945" s="14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4.25" customHeight="1">
      <c r="A946" s="9"/>
      <c r="B946" s="14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4.25" customHeight="1">
      <c r="A947" s="9"/>
      <c r="B947" s="14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4.25" customHeight="1">
      <c r="A948" s="9"/>
      <c r="B948" s="14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4.25" customHeight="1">
      <c r="A949" s="9"/>
      <c r="B949" s="14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4.25" customHeight="1">
      <c r="A950" s="9"/>
      <c r="B950" s="14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4.25" customHeight="1">
      <c r="A951" s="9"/>
      <c r="B951" s="14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4.25" customHeight="1">
      <c r="A952" s="9"/>
      <c r="B952" s="14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4.25" customHeight="1">
      <c r="A953" s="9"/>
      <c r="B953" s="14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4.25" customHeight="1">
      <c r="A954" s="9"/>
      <c r="B954" s="14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4.25" customHeight="1">
      <c r="A955" s="9"/>
      <c r="B955" s="14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4.25" customHeight="1">
      <c r="A956" s="9"/>
      <c r="B956" s="14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4.25" customHeight="1">
      <c r="A957" s="9"/>
      <c r="B957" s="14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4.25" customHeight="1">
      <c r="A958" s="9"/>
      <c r="B958" s="14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4.25" customHeight="1">
      <c r="A959" s="9"/>
      <c r="B959" s="14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4.25" customHeight="1">
      <c r="A960" s="9"/>
      <c r="B960" s="14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4.25" customHeight="1">
      <c r="A961" s="9"/>
      <c r="B961" s="14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4.25" customHeight="1">
      <c r="A962" s="9"/>
      <c r="B962" s="14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4.25" customHeight="1">
      <c r="A963" s="9"/>
      <c r="B963" s="14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4.25" customHeight="1">
      <c r="A964" s="9"/>
      <c r="B964" s="14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4.25" customHeight="1">
      <c r="A965" s="9"/>
      <c r="B965" s="14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4.25" customHeight="1">
      <c r="A966" s="9"/>
      <c r="B966" s="14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4.25" customHeight="1">
      <c r="A967" s="9"/>
      <c r="B967" s="14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4.25" customHeight="1">
      <c r="A968" s="9"/>
      <c r="B968" s="14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4.25" customHeight="1">
      <c r="A969" s="9"/>
      <c r="B969" s="14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4.25" customHeight="1">
      <c r="A970" s="9"/>
      <c r="B970" s="14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4.25" customHeight="1">
      <c r="A971" s="9"/>
      <c r="B971" s="14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4.25" customHeight="1">
      <c r="A972" s="9"/>
      <c r="B972" s="14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4.25" customHeight="1">
      <c r="A973" s="9"/>
      <c r="B973" s="14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4.25" customHeight="1">
      <c r="A974" s="9"/>
      <c r="B974" s="14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4.25" customHeight="1">
      <c r="A975" s="9"/>
      <c r="B975" s="14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4.25" customHeight="1">
      <c r="A976" s="9"/>
      <c r="B976" s="14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4.25" customHeight="1">
      <c r="A977" s="9"/>
      <c r="B977" s="14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4.25" customHeight="1">
      <c r="A978" s="9"/>
      <c r="B978" s="14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4.25" customHeight="1">
      <c r="A979" s="9"/>
      <c r="B979" s="14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4.25" customHeight="1">
      <c r="A980" s="9"/>
      <c r="B980" s="14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4.25" customHeight="1">
      <c r="A981" s="9"/>
      <c r="B981" s="14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4.25" customHeight="1">
      <c r="A982" s="9"/>
      <c r="B982" s="14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4.25" customHeight="1">
      <c r="A983" s="9"/>
      <c r="B983" s="14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4.25" customHeight="1">
      <c r="A984" s="9"/>
      <c r="B984" s="14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4.25" customHeight="1">
      <c r="A985" s="9"/>
      <c r="B985" s="14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4.25" customHeight="1">
      <c r="A986" s="9"/>
      <c r="B986" s="14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4.25" customHeight="1">
      <c r="A987" s="9"/>
      <c r="B987" s="14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4.25" customHeight="1">
      <c r="A988" s="9"/>
      <c r="B988" s="14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4.25" customHeight="1">
      <c r="A989" s="9"/>
      <c r="B989" s="14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4.25" customHeight="1">
      <c r="A990" s="9"/>
      <c r="B990" s="14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4.25" customHeight="1">
      <c r="A991" s="9"/>
      <c r="B991" s="14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4.25" customHeight="1">
      <c r="A992" s="9"/>
      <c r="B992" s="14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4.25" customHeight="1">
      <c r="A993" s="9"/>
      <c r="B993" s="14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4.25" customHeight="1">
      <c r="A994" s="9"/>
      <c r="B994" s="14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4.25" customHeight="1">
      <c r="A995" s="9"/>
      <c r="B995" s="14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4.25" customHeight="1">
      <c r="A996" s="9"/>
      <c r="B996" s="14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4.25" customHeight="1">
      <c r="A997" s="9"/>
      <c r="B997" s="14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4.25" customHeight="1">
      <c r="A998" s="9"/>
      <c r="B998" s="14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.25" customHeight="1">
      <c r="A999" s="9"/>
      <c r="B999" s="14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.25" customHeight="1">
      <c r="A1000" s="9"/>
      <c r="B1000" s="14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0070C0"/>
  </sheetPr>
  <dimension ref="A1:X466"/>
  <sheetViews>
    <sheetView workbookViewId="0">
      <selection activeCell="A2" sqref="A2:G2"/>
    </sheetView>
  </sheetViews>
  <sheetFormatPr defaultColWidth="14.44140625" defaultRowHeight="15" customHeight="1"/>
  <cols>
    <col min="1" max="1" width="8.6640625" customWidth="1"/>
    <col min="2" max="2" width="30.6640625" customWidth="1"/>
    <col min="3" max="7" width="10.6640625" customWidth="1"/>
    <col min="8" max="24" width="8.6640625" customWidth="1"/>
  </cols>
  <sheetData>
    <row r="1" spans="1:24" ht="5.0999999999999996" customHeight="1">
      <c r="A1" s="41"/>
      <c r="B1" s="41"/>
      <c r="C1" s="41"/>
      <c r="D1" s="41"/>
      <c r="E1" s="41"/>
      <c r="F1" s="41"/>
      <c r="G1" s="4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0" customHeight="1">
      <c r="A2" s="104" t="s">
        <v>251</v>
      </c>
      <c r="B2" s="104"/>
      <c r="C2" s="104"/>
      <c r="D2" s="104"/>
      <c r="E2" s="104"/>
      <c r="F2" s="104"/>
      <c r="G2" s="10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5.0999999999999996" customHeight="1">
      <c r="A3" s="41"/>
      <c r="B3" s="41"/>
      <c r="C3" s="41"/>
      <c r="D3" s="41"/>
      <c r="E3" s="41"/>
      <c r="F3" s="41"/>
      <c r="G3" s="4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5.0999999999999996" customHeight="1">
      <c r="A5" s="41"/>
      <c r="B5" s="41"/>
      <c r="C5" s="41"/>
      <c r="D5" s="41"/>
      <c r="E5" s="41"/>
      <c r="F5" s="41"/>
      <c r="G5" s="41"/>
    </row>
    <row r="6" spans="1:24" ht="14.25" customHeight="1">
      <c r="A6" s="66" t="s">
        <v>207</v>
      </c>
      <c r="B6" s="66" t="s">
        <v>2</v>
      </c>
      <c r="C6" s="66" t="s">
        <v>5</v>
      </c>
      <c r="D6" s="66" t="s">
        <v>252</v>
      </c>
      <c r="E6" s="66" t="s">
        <v>253</v>
      </c>
      <c r="F6" s="66" t="s">
        <v>254</v>
      </c>
      <c r="G6" s="66" t="s">
        <v>255</v>
      </c>
    </row>
    <row r="7" spans="1:24" ht="5.0999999999999996" customHeight="1">
      <c r="A7" s="41"/>
      <c r="B7" s="41"/>
      <c r="C7" s="41"/>
      <c r="D7" s="41"/>
      <c r="E7" s="41"/>
      <c r="F7" s="41"/>
      <c r="G7" s="41"/>
    </row>
    <row r="8" spans="1:24" ht="14.25" customHeight="1"/>
    <row r="9" spans="1:24" ht="14.4">
      <c r="A9">
        <v>1</v>
      </c>
      <c r="B9" t="s">
        <v>29</v>
      </c>
      <c r="C9">
        <v>15</v>
      </c>
      <c r="D9">
        <v>1</v>
      </c>
      <c r="E9">
        <v>6</v>
      </c>
      <c r="F9">
        <v>2.5</v>
      </c>
      <c r="G9">
        <v>9.5</v>
      </c>
    </row>
    <row r="10" spans="1:24" ht="14.4">
      <c r="A10">
        <v>2</v>
      </c>
      <c r="B10" t="s">
        <v>32</v>
      </c>
      <c r="C10">
        <v>6</v>
      </c>
      <c r="D10">
        <v>6</v>
      </c>
      <c r="E10">
        <v>0</v>
      </c>
      <c r="F10">
        <v>0</v>
      </c>
      <c r="G10">
        <v>6</v>
      </c>
    </row>
    <row r="11" spans="1:24" ht="14.4">
      <c r="A11">
        <v>3</v>
      </c>
      <c r="B11" t="s">
        <v>31</v>
      </c>
      <c r="C11">
        <v>6</v>
      </c>
      <c r="D11">
        <v>5</v>
      </c>
      <c r="E11">
        <v>0</v>
      </c>
      <c r="F11">
        <v>0</v>
      </c>
      <c r="G11">
        <v>5</v>
      </c>
    </row>
    <row r="12" spans="1:24" ht="14.4">
      <c r="A12">
        <v>4</v>
      </c>
      <c r="B12" t="s">
        <v>19</v>
      </c>
      <c r="C12">
        <v>5</v>
      </c>
      <c r="D12">
        <v>3</v>
      </c>
      <c r="E12">
        <v>0</v>
      </c>
      <c r="F12">
        <v>1</v>
      </c>
      <c r="G12">
        <v>4</v>
      </c>
    </row>
    <row r="13" spans="1:24" ht="14.4">
      <c r="A13">
        <v>5</v>
      </c>
      <c r="B13" t="s">
        <v>18</v>
      </c>
      <c r="C13">
        <v>10</v>
      </c>
      <c r="D13">
        <v>2</v>
      </c>
      <c r="E13">
        <v>0</v>
      </c>
      <c r="F13">
        <v>2</v>
      </c>
      <c r="G13">
        <v>4</v>
      </c>
    </row>
    <row r="14" spans="1:24" ht="14.4">
      <c r="A14">
        <v>6</v>
      </c>
      <c r="B14" t="s">
        <v>22</v>
      </c>
      <c r="C14">
        <v>4</v>
      </c>
      <c r="D14">
        <v>3</v>
      </c>
      <c r="E14">
        <v>0</v>
      </c>
      <c r="F14">
        <v>0</v>
      </c>
      <c r="G14">
        <v>3</v>
      </c>
    </row>
    <row r="15" spans="1:24" ht="14.4">
      <c r="A15">
        <v>7</v>
      </c>
      <c r="B15" t="s">
        <v>27</v>
      </c>
      <c r="C15">
        <v>13</v>
      </c>
      <c r="D15">
        <v>3</v>
      </c>
      <c r="E15">
        <v>0</v>
      </c>
      <c r="F15">
        <v>0</v>
      </c>
      <c r="G15">
        <v>3</v>
      </c>
    </row>
    <row r="16" spans="1:24" ht="14.4">
      <c r="A16">
        <v>8</v>
      </c>
      <c r="B16" t="s">
        <v>17</v>
      </c>
      <c r="C16">
        <v>9</v>
      </c>
      <c r="D16">
        <v>2</v>
      </c>
      <c r="E16">
        <v>0</v>
      </c>
      <c r="F16">
        <v>0</v>
      </c>
      <c r="G16">
        <v>2</v>
      </c>
    </row>
    <row r="17" spans="1:7" ht="14.4">
      <c r="A17">
        <v>9</v>
      </c>
      <c r="B17" t="s">
        <v>33</v>
      </c>
      <c r="C17">
        <v>3</v>
      </c>
      <c r="D17">
        <v>2</v>
      </c>
      <c r="E17">
        <v>0</v>
      </c>
      <c r="F17">
        <v>0</v>
      </c>
      <c r="G17">
        <v>2</v>
      </c>
    </row>
    <row r="18" spans="1:7" ht="14.4">
      <c r="A18">
        <v>10</v>
      </c>
      <c r="B18" t="s">
        <v>51</v>
      </c>
      <c r="C18">
        <v>5</v>
      </c>
      <c r="D18">
        <v>1</v>
      </c>
      <c r="E18">
        <v>0</v>
      </c>
      <c r="F18">
        <v>0</v>
      </c>
      <c r="G18">
        <v>1</v>
      </c>
    </row>
    <row r="19" spans="1:7" ht="14.4">
      <c r="A19">
        <v>11</v>
      </c>
      <c r="B19" t="s">
        <v>20</v>
      </c>
      <c r="C19">
        <v>6</v>
      </c>
      <c r="D19">
        <v>1</v>
      </c>
      <c r="E19">
        <v>0</v>
      </c>
      <c r="F19">
        <v>0</v>
      </c>
      <c r="G19">
        <v>1</v>
      </c>
    </row>
    <row r="20" spans="1:7" ht="14.4">
      <c r="A20">
        <v>12</v>
      </c>
      <c r="B20" t="s">
        <v>26</v>
      </c>
      <c r="C20">
        <v>13</v>
      </c>
      <c r="D20">
        <v>1</v>
      </c>
      <c r="E20">
        <v>0</v>
      </c>
      <c r="F20">
        <v>0</v>
      </c>
      <c r="G20">
        <v>1</v>
      </c>
    </row>
    <row r="21" spans="1:7" ht="14.4">
      <c r="A21">
        <v>13</v>
      </c>
      <c r="B21" t="s">
        <v>72</v>
      </c>
      <c r="C21">
        <v>1</v>
      </c>
      <c r="D21">
        <v>1</v>
      </c>
      <c r="E21">
        <v>0</v>
      </c>
      <c r="F21">
        <v>0</v>
      </c>
      <c r="G21">
        <v>1</v>
      </c>
    </row>
    <row r="22" spans="1:7" ht="14.4">
      <c r="A22">
        <v>14</v>
      </c>
      <c r="B22" t="s">
        <v>38</v>
      </c>
      <c r="C22">
        <v>6</v>
      </c>
      <c r="D22">
        <v>1</v>
      </c>
      <c r="E22">
        <v>0</v>
      </c>
      <c r="F22">
        <v>0</v>
      </c>
      <c r="G22">
        <v>1</v>
      </c>
    </row>
    <row r="23" spans="1:7" ht="14.4">
      <c r="A23">
        <v>15</v>
      </c>
      <c r="B23" t="s">
        <v>53</v>
      </c>
      <c r="C23">
        <v>2</v>
      </c>
      <c r="D23">
        <v>0</v>
      </c>
      <c r="E23">
        <v>0</v>
      </c>
      <c r="F23">
        <v>1</v>
      </c>
      <c r="G23">
        <v>1</v>
      </c>
    </row>
    <row r="24" spans="1:7" ht="14.4">
      <c r="A24">
        <v>16</v>
      </c>
      <c r="B24" t="s">
        <v>23</v>
      </c>
      <c r="C24">
        <v>10</v>
      </c>
      <c r="D24">
        <v>0</v>
      </c>
      <c r="E24">
        <v>0</v>
      </c>
      <c r="F24">
        <v>1</v>
      </c>
      <c r="G24">
        <v>1</v>
      </c>
    </row>
    <row r="25" spans="1:7" ht="14.4">
      <c r="A25">
        <v>17</v>
      </c>
      <c r="B25" t="s">
        <v>48</v>
      </c>
      <c r="C25">
        <v>5</v>
      </c>
      <c r="D25">
        <v>0</v>
      </c>
      <c r="E25">
        <v>0</v>
      </c>
      <c r="F25">
        <v>1</v>
      </c>
      <c r="G25">
        <v>1</v>
      </c>
    </row>
    <row r="26" spans="1:7" ht="14.4">
      <c r="A26">
        <v>18</v>
      </c>
      <c r="B26" t="s">
        <v>36</v>
      </c>
      <c r="C26">
        <v>1</v>
      </c>
      <c r="D26">
        <v>0</v>
      </c>
      <c r="E26">
        <v>0</v>
      </c>
      <c r="F26">
        <v>1</v>
      </c>
      <c r="G26">
        <v>1</v>
      </c>
    </row>
    <row r="27" spans="1:7" ht="14.4">
      <c r="A27">
        <v>19</v>
      </c>
      <c r="B27" t="s">
        <v>64</v>
      </c>
      <c r="C27">
        <v>1</v>
      </c>
      <c r="D27">
        <v>0</v>
      </c>
      <c r="E27">
        <v>0</v>
      </c>
      <c r="F27">
        <v>0.5</v>
      </c>
      <c r="G27">
        <v>0.5</v>
      </c>
    </row>
    <row r="28" spans="1:7" ht="5.0999999999999996" customHeight="1">
      <c r="A28" s="78"/>
      <c r="B28" s="78"/>
      <c r="C28" s="78"/>
      <c r="D28" s="78"/>
      <c r="E28" s="78"/>
      <c r="F28" s="78"/>
      <c r="G28" s="78"/>
    </row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</sheetData>
  <sortState xmlns:xlrd2="http://schemas.microsoft.com/office/spreadsheetml/2017/richdata2" ref="A1:G470">
    <sortCondition descending="1" ref="G1"/>
    <sortCondition descending="1" ref="D1"/>
  </sortState>
  <mergeCells count="1">
    <mergeCell ref="A2:G2"/>
  </mergeCells>
  <printOptions horizontalCentered="1"/>
  <pageMargins left="0.70866141732283472" right="0.70866141732283472" top="0.74803149606299213" bottom="0.74803149606299213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79A2-E594-4714-BE75-7BE7C032BFB3}">
  <sheetPr>
    <tabColor rgb="FF0066CC"/>
    <pageSetUpPr fitToPage="1"/>
  </sheetPr>
  <dimension ref="A1:AA996"/>
  <sheetViews>
    <sheetView tabSelected="1" workbookViewId="0">
      <selection activeCell="E19" sqref="E19"/>
    </sheetView>
  </sheetViews>
  <sheetFormatPr defaultColWidth="14.44140625" defaultRowHeight="15" customHeight="1"/>
  <cols>
    <col min="1" max="1" width="49" customWidth="1"/>
    <col min="2" max="2" width="18.6640625" customWidth="1"/>
    <col min="3" max="27" width="15.6640625" customWidth="1"/>
  </cols>
  <sheetData>
    <row r="1" spans="1:27" ht="6" customHeight="1">
      <c r="A1" s="41"/>
      <c r="B1" s="41"/>
      <c r="C1" s="41"/>
      <c r="D1" s="86"/>
      <c r="E1" s="86"/>
      <c r="F1" s="41"/>
      <c r="G1" s="41"/>
      <c r="H1" s="42"/>
      <c r="I1" s="41"/>
      <c r="J1" s="41"/>
      <c r="K1" s="4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0" customHeight="1">
      <c r="A2" s="90" t="str">
        <f>CONCATENATE("SUPERSTARS DISMISSALS ",Results_Annual!P2)</f>
        <v>SUPERSTARS DISMISSALS 2022</v>
      </c>
      <c r="B2" s="91"/>
      <c r="C2" s="91"/>
      <c r="D2" s="92"/>
      <c r="E2" s="92"/>
      <c r="F2" s="91"/>
      <c r="G2" s="91"/>
      <c r="H2" s="91"/>
      <c r="I2" s="91"/>
      <c r="J2" s="91"/>
      <c r="K2" s="9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6" customHeight="1">
      <c r="A3" s="41"/>
      <c r="B3" s="41"/>
      <c r="C3" s="41"/>
      <c r="D3" s="86"/>
      <c r="E3" s="86"/>
      <c r="F3" s="41"/>
      <c r="G3" s="41"/>
      <c r="H3" s="42"/>
      <c r="I3" s="41"/>
      <c r="J3" s="41"/>
      <c r="K3" s="4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6" customHeight="1">
      <c r="A5" s="3"/>
      <c r="B5" s="41"/>
      <c r="C5" s="41"/>
      <c r="D5" s="86"/>
      <c r="E5" s="86"/>
      <c r="F5" s="41"/>
      <c r="G5" s="4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3"/>
      <c r="B6" s="43"/>
      <c r="C6" s="43" t="s">
        <v>11</v>
      </c>
      <c r="D6" s="87" t="s">
        <v>13</v>
      </c>
      <c r="E6" s="87" t="s">
        <v>14</v>
      </c>
      <c r="F6" s="43" t="s">
        <v>15</v>
      </c>
      <c r="G6" s="43" t="s">
        <v>12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6" customHeight="1">
      <c r="A7" s="3"/>
      <c r="B7" s="41"/>
      <c r="C7" s="41"/>
      <c r="D7" s="86"/>
      <c r="E7" s="86"/>
      <c r="F7" s="41"/>
      <c r="G7" s="4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89" customFormat="1" ht="15" customHeight="1">
      <c r="A8" s="88"/>
      <c r="B8" s="88" t="s">
        <v>343</v>
      </c>
      <c r="C8" s="88">
        <v>44</v>
      </c>
      <c r="D8" s="88">
        <v>4</v>
      </c>
      <c r="E8" s="88">
        <v>4</v>
      </c>
      <c r="F8" s="88">
        <v>5</v>
      </c>
      <c r="G8" s="88">
        <v>51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</row>
    <row r="9" spans="1:27" s="89" customFormat="1" ht="15" customHeight="1">
      <c r="A9" s="88"/>
      <c r="B9" s="88" t="s">
        <v>344</v>
      </c>
      <c r="C9" s="88">
        <v>39</v>
      </c>
      <c r="D9" s="88">
        <v>5</v>
      </c>
      <c r="E9" s="88">
        <v>3</v>
      </c>
      <c r="F9" s="88">
        <v>7</v>
      </c>
      <c r="G9" s="88">
        <v>36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27" ht="12" customHeight="1">
      <c r="A10" s="3"/>
      <c r="B10" s="41"/>
      <c r="C10" s="41"/>
      <c r="D10" s="86"/>
      <c r="E10" s="86"/>
      <c r="F10" s="41"/>
      <c r="G10" s="4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4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</sheetData>
  <mergeCells count="1">
    <mergeCell ref="A2:K2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0070C0"/>
    <pageSetUpPr fitToPage="1"/>
  </sheetPr>
  <dimension ref="A1:BG998"/>
  <sheetViews>
    <sheetView zoomScale="80" zoomScaleNormal="80" workbookViewId="0">
      <pane xSplit="4" ySplit="7" topLeftCell="E26" activePane="bottomRight" state="frozen"/>
      <selection pane="topRight" activeCell="E1" sqref="E1"/>
      <selection pane="bottomLeft" activeCell="A8" sqref="A8"/>
      <selection pane="bottomRight" activeCell="BC30" sqref="BC30"/>
    </sheetView>
  </sheetViews>
  <sheetFormatPr defaultColWidth="14.44140625" defaultRowHeight="15" customHeight="1"/>
  <cols>
    <col min="1" max="1" width="1.88671875" customWidth="1"/>
    <col min="2" max="2" width="9.44140625" customWidth="1"/>
    <col min="3" max="3" width="11.5546875" customWidth="1"/>
    <col min="4" max="4" width="35.44140625" customWidth="1"/>
    <col min="5" max="5" width="7.5546875" customWidth="1"/>
    <col min="6" max="6" width="31.33203125" customWidth="1"/>
    <col min="7" max="7" width="13.109375" customWidth="1"/>
    <col min="8" max="8" width="16.44140625" customWidth="1"/>
    <col min="9" max="9" width="90.6640625" customWidth="1"/>
    <col min="10" max="15" width="9.109375" hidden="1" customWidth="1"/>
    <col min="16" max="16" width="14.88671875" hidden="1" customWidth="1"/>
    <col min="17" max="17" width="13.33203125" hidden="1" customWidth="1"/>
    <col min="18" max="24" width="9.109375" hidden="1" customWidth="1"/>
    <col min="25" max="25" width="14.88671875" hidden="1" customWidth="1"/>
    <col min="26" max="26" width="13.33203125" hidden="1" customWidth="1"/>
    <col min="27" max="29" width="9.109375" hidden="1" customWidth="1"/>
    <col min="30" max="30" width="27.44140625" hidden="1" customWidth="1"/>
    <col min="31" max="36" width="21" hidden="1" customWidth="1"/>
    <col min="37" max="37" width="23.5546875" hidden="1" customWidth="1"/>
    <col min="38" max="38" width="20.44140625" hidden="1" customWidth="1"/>
    <col min="39" max="39" width="24.109375" hidden="1" customWidth="1"/>
    <col min="40" max="40" width="22.5546875" hidden="1" customWidth="1"/>
    <col min="41" max="41" width="21" hidden="1" customWidth="1"/>
    <col min="42" max="42" width="46.44140625" hidden="1" customWidth="1"/>
    <col min="43" max="43" width="21.6640625" hidden="1" customWidth="1"/>
    <col min="44" max="44" width="63.44140625" hidden="1" customWidth="1"/>
    <col min="45" max="45" width="21.6640625" hidden="1" customWidth="1"/>
    <col min="46" max="46" width="67.88671875" hidden="1" customWidth="1"/>
    <col min="47" max="47" width="19.88671875" hidden="1" customWidth="1"/>
    <col min="48" max="49" width="32.109375" hidden="1" customWidth="1"/>
    <col min="50" max="51" width="25.88671875" hidden="1" customWidth="1"/>
    <col min="52" max="52" width="33.5546875" hidden="1" customWidth="1"/>
    <col min="53" max="53" width="19.5546875" hidden="1" customWidth="1"/>
    <col min="54" max="54" width="30.6640625" hidden="1" customWidth="1"/>
    <col min="55" max="55" width="19.5546875" customWidth="1"/>
    <col min="56" max="56" width="9.109375" customWidth="1"/>
    <col min="57" max="57" width="16.6640625" customWidth="1"/>
    <col min="58" max="58" width="64.44140625" customWidth="1"/>
    <col min="59" max="59" width="9.109375" customWidth="1"/>
  </cols>
  <sheetData>
    <row r="1" spans="1:59" ht="6.75" customHeight="1">
      <c r="A1" s="19" t="s">
        <v>80</v>
      </c>
      <c r="B1" s="19"/>
      <c r="C1" s="20"/>
      <c r="D1" s="19"/>
      <c r="E1" s="19"/>
      <c r="F1" s="19"/>
      <c r="G1" s="19"/>
      <c r="H1" s="19"/>
      <c r="I1" s="19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</row>
    <row r="2" spans="1:59" ht="39.75" customHeight="1">
      <c r="A2" s="90" t="str">
        <f>CONCATENATE("SUPERSTARS FIXTURES ",P2)</f>
        <v>SUPERSTARS FIXTURES 2022</v>
      </c>
      <c r="B2" s="91"/>
      <c r="C2" s="91"/>
      <c r="D2" s="91"/>
      <c r="E2" s="91"/>
      <c r="F2" s="91"/>
      <c r="G2" s="91"/>
      <c r="H2" s="91"/>
      <c r="I2" s="92"/>
      <c r="J2" s="93" t="s">
        <v>81</v>
      </c>
      <c r="K2" s="94"/>
      <c r="L2" s="94"/>
      <c r="M2" s="94"/>
      <c r="N2" s="94"/>
      <c r="O2" s="94"/>
      <c r="P2" s="22">
        <v>2022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ht="6.75" customHeight="1">
      <c r="A3" s="19"/>
      <c r="B3" s="19"/>
      <c r="C3" s="20"/>
      <c r="D3" s="19"/>
      <c r="E3" s="19"/>
      <c r="F3" s="19"/>
      <c r="G3" s="19"/>
      <c r="H3" s="19"/>
      <c r="I3" s="19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</row>
    <row r="4" spans="1:59" ht="18" customHeight="1">
      <c r="A4" s="21"/>
      <c r="B4" s="21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 t="s">
        <v>82</v>
      </c>
      <c r="AF4" s="21"/>
      <c r="AG4" s="21" t="s">
        <v>83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1:59" ht="6.75" customHeight="1">
      <c r="A5" s="19"/>
      <c r="B5" s="19"/>
      <c r="C5" s="20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</row>
    <row r="6" spans="1:59" ht="18" customHeight="1">
      <c r="A6" s="24"/>
      <c r="B6" s="25"/>
      <c r="C6" s="26"/>
      <c r="D6" s="25" t="s">
        <v>0</v>
      </c>
      <c r="E6" s="25" t="s">
        <v>84</v>
      </c>
      <c r="F6" s="25" t="s">
        <v>85</v>
      </c>
      <c r="G6" s="25" t="s">
        <v>86</v>
      </c>
      <c r="H6" s="25" t="s">
        <v>87</v>
      </c>
      <c r="I6" s="25" t="s">
        <v>88</v>
      </c>
      <c r="J6" s="27" t="s">
        <v>89</v>
      </c>
      <c r="K6" s="27" t="s">
        <v>75</v>
      </c>
      <c r="L6" s="27" t="s">
        <v>90</v>
      </c>
      <c r="M6" s="21" t="s">
        <v>91</v>
      </c>
      <c r="N6" s="27" t="s">
        <v>92</v>
      </c>
      <c r="O6" s="27" t="s">
        <v>93</v>
      </c>
      <c r="P6" s="27" t="s">
        <v>94</v>
      </c>
      <c r="Q6" s="21" t="s">
        <v>95</v>
      </c>
      <c r="R6" s="27" t="s">
        <v>96</v>
      </c>
      <c r="S6" s="21" t="s">
        <v>97</v>
      </c>
      <c r="T6" s="27" t="s">
        <v>75</v>
      </c>
      <c r="U6" s="27" t="s">
        <v>90</v>
      </c>
      <c r="V6" s="21" t="s">
        <v>91</v>
      </c>
      <c r="W6" s="27" t="s">
        <v>92</v>
      </c>
      <c r="X6" s="27" t="s">
        <v>93</v>
      </c>
      <c r="Y6" s="27" t="s">
        <v>94</v>
      </c>
      <c r="Z6" s="21" t="s">
        <v>95</v>
      </c>
      <c r="AA6" s="27" t="s">
        <v>96</v>
      </c>
      <c r="AB6" s="21" t="s">
        <v>97</v>
      </c>
      <c r="AC6" s="27" t="s">
        <v>87</v>
      </c>
      <c r="AD6" s="27" t="s">
        <v>98</v>
      </c>
      <c r="AE6" s="21" t="s">
        <v>99</v>
      </c>
      <c r="AF6" s="21" t="s">
        <v>100</v>
      </c>
      <c r="AG6" s="21" t="s">
        <v>99</v>
      </c>
      <c r="AH6" s="21" t="s">
        <v>100</v>
      </c>
      <c r="AI6" s="21" t="s">
        <v>319</v>
      </c>
      <c r="AJ6" s="21"/>
      <c r="AK6" s="21" t="s">
        <v>101</v>
      </c>
      <c r="AL6" s="21" t="s">
        <v>1</v>
      </c>
      <c r="AM6" s="21" t="s">
        <v>102</v>
      </c>
      <c r="AN6" s="21" t="s">
        <v>103</v>
      </c>
      <c r="AO6" s="21" t="s">
        <v>104</v>
      </c>
      <c r="AP6" s="21" t="s">
        <v>105</v>
      </c>
      <c r="AQ6" s="21" t="s">
        <v>318</v>
      </c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59" ht="6.75" customHeight="1">
      <c r="A7" s="19"/>
      <c r="B7" s="19"/>
      <c r="C7" s="20"/>
      <c r="D7" s="19"/>
      <c r="E7" s="19"/>
      <c r="F7" s="19"/>
      <c r="G7" s="19"/>
      <c r="H7" s="19"/>
      <c r="I7" s="19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</row>
    <row r="8" spans="1:59" ht="18" customHeight="1">
      <c r="A8" s="21"/>
      <c r="B8" s="21"/>
      <c r="C8" s="2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59" ht="18" customHeight="1">
      <c r="A9" s="28" t="s">
        <v>106</v>
      </c>
      <c r="B9" s="29"/>
      <c r="C9" s="30"/>
      <c r="D9" s="21"/>
      <c r="E9" s="29"/>
      <c r="F9" s="29"/>
      <c r="G9" s="29"/>
      <c r="H9" s="29"/>
      <c r="I9" s="29"/>
      <c r="J9" s="95" t="s">
        <v>107</v>
      </c>
      <c r="K9" s="96"/>
      <c r="L9" s="96"/>
      <c r="M9" s="96"/>
      <c r="N9" s="96"/>
      <c r="O9" s="96"/>
      <c r="P9" s="96"/>
      <c r="Q9" s="96"/>
      <c r="R9" s="96"/>
      <c r="S9" s="97"/>
      <c r="T9" s="98" t="s">
        <v>0</v>
      </c>
      <c r="U9" s="96"/>
      <c r="V9" s="96"/>
      <c r="W9" s="96"/>
      <c r="X9" s="96"/>
      <c r="Y9" s="96"/>
      <c r="Z9" s="96"/>
      <c r="AA9" s="96"/>
      <c r="AB9" s="96"/>
      <c r="AC9" s="97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>
        <v>0</v>
      </c>
      <c r="AR9" s="29"/>
      <c r="AS9" s="21"/>
      <c r="AT9" s="29"/>
      <c r="AU9" s="21"/>
      <c r="AV9" s="29"/>
      <c r="AW9" s="29"/>
      <c r="AX9" s="21"/>
      <c r="AY9" s="21"/>
      <c r="AZ9" s="21"/>
      <c r="BA9" s="21"/>
      <c r="BB9" s="21"/>
      <c r="BC9" s="21"/>
      <c r="BD9" s="21"/>
      <c r="BE9" s="21"/>
      <c r="BF9" s="29"/>
      <c r="BG9" s="21"/>
    </row>
    <row r="10" spans="1:59" ht="18" customHeight="1">
      <c r="A10" s="28"/>
      <c r="B10" s="29" t="s">
        <v>108</v>
      </c>
      <c r="C10" s="30">
        <v>24</v>
      </c>
      <c r="D10" s="21" t="s">
        <v>109</v>
      </c>
      <c r="E10" s="29" t="s">
        <v>110</v>
      </c>
      <c r="F10" s="29" t="s">
        <v>111</v>
      </c>
      <c r="G10" s="29" t="s">
        <v>112</v>
      </c>
      <c r="H10" s="29" t="str">
        <f>IF(AC10="","",AC10)</f>
        <v>Lost</v>
      </c>
      <c r="I10" s="29" t="str">
        <f>IF(OR(H10="cancelled",H10="",H10=0),"","Superstars "&amp;K10&amp;IF(O10="all out"," "&amp;O10,IF(O10="not all out","-"&amp;N10&amp;"(!)",IF(N10&gt;9," all out","-"&amp;N10)))&amp;IF(H10="Won"," beat ",IF(H10="lost"," lost to ",IF(H10="Tied"," tied with "," drew with ")))&amp;AK10&amp;" "&amp;T10&amp;IF(W10&gt;9," all out","-"&amp;W10)&amp;" "&amp;AM10&amp;"")</f>
        <v>Superstars 161-6 lost to St Anne's Allstars 164-4 by 6 wickets</v>
      </c>
      <c r="J10" s="31" t="s">
        <v>113</v>
      </c>
      <c r="K10" s="32">
        <v>161</v>
      </c>
      <c r="L10" s="32" t="s">
        <v>114</v>
      </c>
      <c r="M10" s="33">
        <f>IF(L10="No","",K10)</f>
        <v>161</v>
      </c>
      <c r="N10" s="32">
        <v>6</v>
      </c>
      <c r="O10" s="32"/>
      <c r="P10" s="32">
        <v>35</v>
      </c>
      <c r="Q10" s="33">
        <f>(ROUNDDOWN(P10,0)*6)+(10*(P10-ROUNDDOWN(P10,0)))</f>
        <v>210</v>
      </c>
      <c r="R10" s="32">
        <v>35</v>
      </c>
      <c r="S10" s="34">
        <f>(ROUNDDOWN(R10,0)*6)+(10*(R10-ROUNDDOWN(R10,0)))</f>
        <v>210</v>
      </c>
      <c r="T10" s="35">
        <v>164</v>
      </c>
      <c r="U10" s="36" t="s">
        <v>114</v>
      </c>
      <c r="V10" s="37">
        <f>IF(U10="No","",T10)</f>
        <v>164</v>
      </c>
      <c r="W10" s="36">
        <v>4</v>
      </c>
      <c r="X10" s="36"/>
      <c r="Y10" s="36">
        <v>32</v>
      </c>
      <c r="Z10" s="37">
        <f>(ROUNDDOWN(Y10,0)*6)+(10*(Y10-ROUNDDOWN(Y10,0)))</f>
        <v>192</v>
      </c>
      <c r="AA10" s="36">
        <v>32</v>
      </c>
      <c r="AB10" s="37">
        <f>(ROUNDDOWN(AA10,0)*6)+(10*(AA10-ROUNDDOWN(AA10,0)))</f>
        <v>192</v>
      </c>
      <c r="AC10" s="38" t="s">
        <v>4</v>
      </c>
      <c r="AD10" s="39"/>
      <c r="AE10" s="40" t="str">
        <f>IF($AD10="",IF(AND($H10="Won",$J10="First"),$K10-$T10,"-"),"")</f>
        <v>-</v>
      </c>
      <c r="AF10" s="40" t="str">
        <f>IF($AD10="",IF(AND($H10="Won",$J10="Second"),10-$N10,"-"),"")</f>
        <v>-</v>
      </c>
      <c r="AG10" s="40">
        <f>IF($AD10="",IF(AND($H10="Lost",$J10="First"),10-W10,"-"),"")</f>
        <v>6</v>
      </c>
      <c r="AH10" s="40" t="str">
        <f>IF($AD10="",IF(AND($H10="Lost",$J10="Second"),$T10-$K10,"-"),"")</f>
        <v>-</v>
      </c>
      <c r="AI10" s="40">
        <f>K10+(AQ10/1000)</f>
        <v>161.001</v>
      </c>
      <c r="AJ10" s="23" t="str">
        <f>""&amp;K10&amp;IF(O10="all out"," "&amp;O10,IF(O10="not all out","-"&amp;N10&amp;"(!)",IF(N10&gt;9," all out","-"&amp;N10)))</f>
        <v>161-6</v>
      </c>
      <c r="AK10" s="21" t="str">
        <f>IF(OR(RIGHT(D10,9)="(match 1)",RIGHT(D10,9)="(match 2)",RIGHT(D10,9)="(match 3)"),LEFT(D10,LEN(D10)-10),D10)</f>
        <v>St Anne's Allstars</v>
      </c>
      <c r="AL10" s="21" t="str">
        <f>B10&amp;" "&amp;C10&amp;" "&amp;$A$9</f>
        <v>Sun 24 April</v>
      </c>
      <c r="AM10" s="40" t="str">
        <f>IF(AD10="",AN10,AD10)</f>
        <v>by 6 wickets</v>
      </c>
      <c r="AN10" s="29" t="str">
        <f>IF(AND(H10="Lost",J10="first"),CONCATENATE("by ",10-W10," wickets"),IF(AND(H10="Won",J10="second"),CONCATENATE("by ",10-N10," wickets"),IF(AND(H10="Won",J10="first"),CONCATENATE("by ",K10-T10," runs"),IF(AND(H10="Lost",J10="second"),CONCATENATE("by ",T10-K10," runs"),""))))</f>
        <v>by 6 wickets</v>
      </c>
      <c r="AO10" s="21" t="str">
        <f>CONCATENATE(G10,"-",H10)</f>
        <v>Afternoon-Lost</v>
      </c>
      <c r="AP10" s="21" t="str">
        <f>CONCATENATE(AK10,"-",AC10)</f>
        <v>St Anne's Allstars-Lost</v>
      </c>
      <c r="AQ10" s="21">
        <f>IF(OR(H10="Cancelled",H10=""),AQ9,AQ9+1)</f>
        <v>1</v>
      </c>
      <c r="AR10" s="29"/>
      <c r="AS10" s="21"/>
      <c r="AT10" s="29"/>
      <c r="AU10" s="21"/>
      <c r="AV10" s="29"/>
      <c r="AW10" s="29"/>
      <c r="AX10" s="21"/>
      <c r="AY10" s="21"/>
      <c r="AZ10" s="21"/>
      <c r="BA10" s="21"/>
      <c r="BB10" s="21"/>
      <c r="BC10" s="21"/>
      <c r="BD10" s="21"/>
      <c r="BE10" s="21"/>
      <c r="BF10" s="29"/>
      <c r="BG10" s="21"/>
    </row>
    <row r="11" spans="1:59" ht="18" customHeight="1">
      <c r="A11" s="28"/>
      <c r="B11" s="29"/>
      <c r="C11" s="30"/>
      <c r="D11" s="21"/>
      <c r="E11" s="29"/>
      <c r="F11" s="29"/>
      <c r="G11" s="29"/>
      <c r="H11" s="29"/>
      <c r="I11" s="29"/>
      <c r="J11" s="31"/>
      <c r="K11" s="32"/>
      <c r="L11" s="32"/>
      <c r="M11" s="33"/>
      <c r="N11" s="32"/>
      <c r="O11" s="32"/>
      <c r="P11" s="32"/>
      <c r="Q11" s="33"/>
      <c r="R11" s="32"/>
      <c r="S11" s="34"/>
      <c r="T11" s="35"/>
      <c r="U11" s="36"/>
      <c r="V11" s="37"/>
      <c r="W11" s="36"/>
      <c r="X11" s="36"/>
      <c r="Y11" s="36"/>
      <c r="Z11" s="37"/>
      <c r="AA11" s="36"/>
      <c r="AB11" s="37"/>
      <c r="AC11" s="38"/>
      <c r="AD11" s="39"/>
      <c r="AE11" s="40" t="str">
        <f t="shared" ref="AE11:AE48" si="0">IF($AD11="",IF(AND($H11="Won",$J11="First"),$K11-$T11,"-"),"")</f>
        <v>-</v>
      </c>
      <c r="AF11" s="40" t="str">
        <f t="shared" ref="AF11:AF48" si="1">IF($AD11="",IF(AND($H11="Won",$J11="Second"),10-$N11,"-"),"")</f>
        <v>-</v>
      </c>
      <c r="AG11" s="40" t="str">
        <f t="shared" ref="AG11:AG48" si="2">IF($AD11="",IF(AND($H11="Lost",$J11="First"),10-W11,"-"),"")</f>
        <v>-</v>
      </c>
      <c r="AH11" s="40" t="str">
        <f t="shared" ref="AH11:AH48" si="3">IF($AD11="",IF(AND($H11="Lost",$J11="Second"),$T11-$K11,"-"),"")</f>
        <v>-</v>
      </c>
      <c r="AI11" s="40">
        <f t="shared" ref="AI11:AI48" si="4">K11+(AQ11/1000)</f>
        <v>1E-3</v>
      </c>
      <c r="AJ11" s="23" t="str">
        <f t="shared" ref="AJ11:AJ48" si="5">""&amp;K11&amp;IF(O11="all out"," "&amp;O11,IF(O11="not all out","-"&amp;N11&amp;"(!)",IF(N11&gt;9," all out","-"&amp;N11)))</f>
        <v>-</v>
      </c>
      <c r="AK11" s="21">
        <f t="shared" ref="AK11:AK48" si="6">IF(OR(RIGHT(D11,9)="(match 1)",RIGHT(D11,9)="(match 2)",RIGHT(D11,9)="(match 3)"),LEFT(D11,LEN(D11)-10),D11)</f>
        <v>0</v>
      </c>
      <c r="AL11" s="21" t="str">
        <f>B11&amp;" "&amp;C11&amp;" "&amp;$A$9</f>
        <v xml:space="preserve">  April</v>
      </c>
      <c r="AM11" s="40" t="str">
        <f t="shared" ref="AM11:AM48" si="7">IF(AD11="",AN11,AD11)</f>
        <v/>
      </c>
      <c r="AN11" s="29" t="str">
        <f t="shared" ref="AN11:AN48" si="8">IF(AND(H11="Lost",J11="first"),CONCATENATE("by ",10-W11," wickets"),IF(AND(H11="Won",J11="second"),CONCATENATE("by ",10-N11," wickets"),IF(AND(H11="Won",J11="first"),CONCATENATE("by ",K11-T11," runs"),IF(AND(H11="Lost",J11="second"),CONCATENATE("by ",T11-K11," runs"),""))))</f>
        <v/>
      </c>
      <c r="AO11" s="21" t="str">
        <f t="shared" ref="AO11:AO48" si="9">CONCATENATE(G11,"-",H11)</f>
        <v>-</v>
      </c>
      <c r="AP11" s="21" t="str">
        <f t="shared" ref="AP11:AP48" si="10">CONCATENATE(AK11,"-",AC11)</f>
        <v>0-</v>
      </c>
      <c r="AQ11" s="21">
        <f t="shared" ref="AQ11:AQ48" si="11">IF(OR(H11="Cancelled",H11=""),AQ10,AQ10+1)</f>
        <v>1</v>
      </c>
      <c r="AR11" s="29"/>
      <c r="AS11" s="21"/>
      <c r="AT11" s="29"/>
      <c r="AU11" s="21"/>
      <c r="AV11" s="29"/>
      <c r="AW11" s="29"/>
      <c r="AX11" s="21"/>
      <c r="AY11" s="21"/>
      <c r="AZ11" s="21"/>
      <c r="BA11" s="21"/>
      <c r="BB11" s="21"/>
      <c r="BC11" s="21"/>
      <c r="BD11" s="21"/>
      <c r="BE11" s="21"/>
      <c r="BF11" s="29"/>
      <c r="BG11" s="21"/>
    </row>
    <row r="12" spans="1:59" ht="18" customHeight="1">
      <c r="A12" s="28" t="s">
        <v>115</v>
      </c>
      <c r="B12" s="29"/>
      <c r="C12" s="30"/>
      <c r="D12" s="21"/>
      <c r="E12" s="29"/>
      <c r="F12" s="29"/>
      <c r="G12" s="29"/>
      <c r="H12" s="29"/>
      <c r="I12" s="29"/>
      <c r="J12" s="31"/>
      <c r="K12" s="32"/>
      <c r="L12" s="32"/>
      <c r="M12" s="33"/>
      <c r="N12" s="32"/>
      <c r="O12" s="32"/>
      <c r="P12" s="32"/>
      <c r="Q12" s="33"/>
      <c r="R12" s="32"/>
      <c r="S12" s="34"/>
      <c r="T12" s="35"/>
      <c r="U12" s="36"/>
      <c r="V12" s="37"/>
      <c r="W12" s="36"/>
      <c r="X12" s="36"/>
      <c r="Y12" s="36"/>
      <c r="Z12" s="37"/>
      <c r="AA12" s="36"/>
      <c r="AB12" s="37"/>
      <c r="AC12" s="38"/>
      <c r="AD12" s="39"/>
      <c r="AE12" s="40" t="str">
        <f t="shared" si="0"/>
        <v>-</v>
      </c>
      <c r="AF12" s="40" t="str">
        <f t="shared" si="1"/>
        <v>-</v>
      </c>
      <c r="AG12" s="40" t="str">
        <f t="shared" si="2"/>
        <v>-</v>
      </c>
      <c r="AH12" s="40" t="str">
        <f t="shared" si="3"/>
        <v>-</v>
      </c>
      <c r="AI12" s="40">
        <f t="shared" si="4"/>
        <v>1E-3</v>
      </c>
      <c r="AJ12" s="23" t="str">
        <f t="shared" si="5"/>
        <v>-</v>
      </c>
      <c r="AK12" s="21">
        <f t="shared" si="6"/>
        <v>0</v>
      </c>
      <c r="AL12" s="21" t="str">
        <f>B12&amp;" "&amp;C12&amp;" "&amp;$A$9</f>
        <v xml:space="preserve">  April</v>
      </c>
      <c r="AM12" s="40" t="str">
        <f t="shared" si="7"/>
        <v/>
      </c>
      <c r="AN12" s="29" t="str">
        <f t="shared" si="8"/>
        <v/>
      </c>
      <c r="AO12" s="21" t="str">
        <f t="shared" si="9"/>
        <v>-</v>
      </c>
      <c r="AP12" s="21" t="str">
        <f t="shared" si="10"/>
        <v>0-</v>
      </c>
      <c r="AQ12" s="21">
        <f t="shared" si="11"/>
        <v>1</v>
      </c>
      <c r="AR12" s="29"/>
      <c r="AS12" s="21"/>
      <c r="AT12" s="29"/>
      <c r="AU12" s="21"/>
      <c r="AV12" s="29"/>
      <c r="AW12" s="29"/>
      <c r="AX12" s="21"/>
      <c r="AY12" s="21"/>
      <c r="AZ12" s="21"/>
      <c r="BA12" s="21"/>
      <c r="BB12" s="21"/>
      <c r="BC12" s="21"/>
      <c r="BD12" s="21"/>
      <c r="BE12" s="21"/>
      <c r="BF12" s="29"/>
      <c r="BG12" s="21"/>
    </row>
    <row r="13" spans="1:59" ht="18" customHeight="1">
      <c r="A13" s="28"/>
      <c r="B13" s="29" t="s">
        <v>108</v>
      </c>
      <c r="C13" s="30">
        <v>1</v>
      </c>
      <c r="D13" s="21" t="s">
        <v>28</v>
      </c>
      <c r="E13" s="29" t="s">
        <v>110</v>
      </c>
      <c r="F13" s="29" t="s">
        <v>111</v>
      </c>
      <c r="G13" s="29" t="s">
        <v>112</v>
      </c>
      <c r="H13" s="29" t="str">
        <f t="shared" ref="H13:H18" si="12">IF(AC13="","",AC13)</f>
        <v>Lost</v>
      </c>
      <c r="I13" s="29" t="str">
        <f t="shared" ref="I13:I18" si="13">IF(OR(H13="cancelled",H13="",H13=0),"","Superstars "&amp;K13&amp;IF(O13="all out"," "&amp;O13,IF(O13="not all out","-"&amp;N13&amp;"(!)",IF(N13&gt;9," all out","-"&amp;N13)))&amp;IF(H13="Won"," beat ",IF(H13="lost"," lost to ",IF(H13="Tied"," tied with "," drew with ")))&amp;AK13&amp;" "&amp;T13&amp;IF(W13&gt;9," all out","-"&amp;W13)&amp;" "&amp;AM13&amp;"")</f>
        <v>Superstars 131 all out lost to Mandarins 132-4 lost by 5 wickets</v>
      </c>
      <c r="J13" s="31" t="s">
        <v>113</v>
      </c>
      <c r="K13" s="32">
        <v>131</v>
      </c>
      <c r="L13" s="32" t="s">
        <v>114</v>
      </c>
      <c r="M13" s="33">
        <f t="shared" ref="M13:M15" si="14">IF(L13="No","",K13)</f>
        <v>131</v>
      </c>
      <c r="N13" s="32">
        <v>8</v>
      </c>
      <c r="O13" s="32" t="s">
        <v>116</v>
      </c>
      <c r="P13" s="32">
        <v>41.2</v>
      </c>
      <c r="Q13" s="33">
        <f t="shared" ref="Q13:Q15" si="15">(ROUNDDOWN(P13,0)*6)+(10*(P13-ROUNDDOWN(P13,0)))</f>
        <v>248.00000000000003</v>
      </c>
      <c r="R13" s="32">
        <v>41.2</v>
      </c>
      <c r="S13" s="34">
        <f t="shared" ref="S13:S15" si="16">(ROUNDDOWN(R13,0)*6)+(10*(R13-ROUNDDOWN(R13,0)))</f>
        <v>248.00000000000003</v>
      </c>
      <c r="T13" s="35">
        <v>132</v>
      </c>
      <c r="U13" s="36" t="s">
        <v>76</v>
      </c>
      <c r="V13" s="37" t="str">
        <f t="shared" ref="V13:V15" si="17">IF(U13="No","",T13)</f>
        <v/>
      </c>
      <c r="W13" s="36">
        <v>4</v>
      </c>
      <c r="X13" s="36"/>
      <c r="Y13" s="36">
        <v>28</v>
      </c>
      <c r="Z13" s="37">
        <f t="shared" ref="Z13:Z15" si="18">(ROUNDDOWN(Y13,0)*6)+(10*(Y13-ROUNDDOWN(Y13,0)))</f>
        <v>168</v>
      </c>
      <c r="AA13" s="36">
        <v>28</v>
      </c>
      <c r="AB13" s="37">
        <f t="shared" ref="AB13:AB15" si="19">(ROUNDDOWN(AA13,0)*6)+(10*(AA13-ROUNDDOWN(AA13,0)))</f>
        <v>168</v>
      </c>
      <c r="AC13" s="38" t="s">
        <v>4</v>
      </c>
      <c r="AD13" s="39" t="s">
        <v>314</v>
      </c>
      <c r="AE13" s="40" t="str">
        <f t="shared" si="0"/>
        <v/>
      </c>
      <c r="AF13" s="40" t="str">
        <f t="shared" si="1"/>
        <v/>
      </c>
      <c r="AG13" s="40" t="str">
        <f t="shared" si="2"/>
        <v/>
      </c>
      <c r="AH13" s="40" t="str">
        <f t="shared" si="3"/>
        <v/>
      </c>
      <c r="AI13" s="40">
        <f t="shared" si="4"/>
        <v>131.00200000000001</v>
      </c>
      <c r="AJ13" s="23" t="str">
        <f t="shared" si="5"/>
        <v>131 all out</v>
      </c>
      <c r="AK13" s="21" t="str">
        <f t="shared" si="6"/>
        <v>Mandarins</v>
      </c>
      <c r="AL13" s="21" t="str">
        <f>B13&amp;" "&amp;C13&amp;" "&amp;$A$12</f>
        <v>Sun 1 May</v>
      </c>
      <c r="AM13" s="40" t="str">
        <f t="shared" si="7"/>
        <v>lost by 5 wickets</v>
      </c>
      <c r="AN13" s="29" t="str">
        <f t="shared" si="8"/>
        <v>by 6 wickets</v>
      </c>
      <c r="AO13" s="21" t="str">
        <f t="shared" si="9"/>
        <v>Afternoon-Lost</v>
      </c>
      <c r="AP13" s="21" t="str">
        <f t="shared" si="10"/>
        <v>Mandarins-Lost</v>
      </c>
      <c r="AQ13" s="21">
        <f t="shared" si="11"/>
        <v>2</v>
      </c>
      <c r="AR13" s="29"/>
      <c r="AS13" s="21"/>
      <c r="AT13" s="29"/>
      <c r="AU13" s="21"/>
      <c r="AV13" s="29"/>
      <c r="AW13" s="29"/>
      <c r="AX13" s="21"/>
      <c r="AY13" s="21"/>
      <c r="AZ13" s="21"/>
      <c r="BA13" s="21"/>
      <c r="BB13" s="21"/>
      <c r="BC13" s="21"/>
      <c r="BD13" s="21"/>
      <c r="BE13" s="21"/>
      <c r="BF13" s="29"/>
      <c r="BG13" s="21"/>
    </row>
    <row r="14" spans="1:59" ht="18" customHeight="1">
      <c r="A14" s="28"/>
      <c r="B14" s="29" t="s">
        <v>117</v>
      </c>
      <c r="C14" s="30">
        <v>4</v>
      </c>
      <c r="D14" s="21" t="s">
        <v>35</v>
      </c>
      <c r="E14" s="29" t="s">
        <v>118</v>
      </c>
      <c r="F14" s="29" t="s">
        <v>119</v>
      </c>
      <c r="G14" s="29" t="s">
        <v>120</v>
      </c>
      <c r="H14" s="29" t="str">
        <f t="shared" si="12"/>
        <v>Lost</v>
      </c>
      <c r="I14" s="29" t="str">
        <f t="shared" si="13"/>
        <v>Superstars 103-5 lost to Epsom Taxes 104-4 by 6 wickets</v>
      </c>
      <c r="J14" s="31" t="s">
        <v>113</v>
      </c>
      <c r="K14" s="32">
        <v>103</v>
      </c>
      <c r="L14" s="32" t="s">
        <v>114</v>
      </c>
      <c r="M14" s="33">
        <f t="shared" si="14"/>
        <v>103</v>
      </c>
      <c r="N14" s="32">
        <v>5</v>
      </c>
      <c r="O14" s="32"/>
      <c r="P14" s="32">
        <v>20</v>
      </c>
      <c r="Q14" s="33">
        <f t="shared" si="15"/>
        <v>120</v>
      </c>
      <c r="R14" s="32">
        <v>20</v>
      </c>
      <c r="S14" s="34">
        <f t="shared" si="16"/>
        <v>120</v>
      </c>
      <c r="T14" s="35">
        <v>104</v>
      </c>
      <c r="U14" s="36" t="s">
        <v>76</v>
      </c>
      <c r="V14" s="37" t="str">
        <f t="shared" si="17"/>
        <v/>
      </c>
      <c r="W14" s="36">
        <v>4</v>
      </c>
      <c r="X14" s="36"/>
      <c r="Y14" s="36">
        <v>18.100000000000001</v>
      </c>
      <c r="Z14" s="37">
        <f t="shared" si="18"/>
        <v>109.00000000000001</v>
      </c>
      <c r="AA14" s="36">
        <v>18.100000000000001</v>
      </c>
      <c r="AB14" s="37">
        <f t="shared" si="19"/>
        <v>109.00000000000001</v>
      </c>
      <c r="AC14" s="38" t="s">
        <v>4</v>
      </c>
      <c r="AD14" s="39"/>
      <c r="AE14" s="40" t="str">
        <f t="shared" si="0"/>
        <v>-</v>
      </c>
      <c r="AF14" s="40" t="str">
        <f t="shared" si="1"/>
        <v>-</v>
      </c>
      <c r="AG14" s="40">
        <f t="shared" si="2"/>
        <v>6</v>
      </c>
      <c r="AH14" s="40" t="str">
        <f t="shared" si="3"/>
        <v>-</v>
      </c>
      <c r="AI14" s="40">
        <f t="shared" si="4"/>
        <v>103.003</v>
      </c>
      <c r="AJ14" s="23" t="str">
        <f t="shared" si="5"/>
        <v>103-5</v>
      </c>
      <c r="AK14" s="21" t="str">
        <f t="shared" si="6"/>
        <v>Epsom Taxes</v>
      </c>
      <c r="AL14" s="21" t="str">
        <f t="shared" ref="AL14:AL18" si="20">B14&amp;" "&amp;C14&amp;" "&amp;$A$12</f>
        <v>Wed 4 May</v>
      </c>
      <c r="AM14" s="40" t="str">
        <f t="shared" si="7"/>
        <v>by 6 wickets</v>
      </c>
      <c r="AN14" s="29" t="str">
        <f t="shared" si="8"/>
        <v>by 6 wickets</v>
      </c>
      <c r="AO14" s="21" t="str">
        <f t="shared" si="9"/>
        <v>Twenty20-Lost</v>
      </c>
      <c r="AP14" s="21" t="str">
        <f t="shared" si="10"/>
        <v>Epsom Taxes-Lost</v>
      </c>
      <c r="AQ14" s="21">
        <f t="shared" si="11"/>
        <v>3</v>
      </c>
      <c r="AR14" s="29"/>
      <c r="AS14" s="21"/>
      <c r="AT14" s="29"/>
      <c r="AU14" s="21"/>
      <c r="AV14" s="29"/>
      <c r="AW14" s="29"/>
      <c r="AX14" s="21"/>
      <c r="AY14" s="21"/>
      <c r="AZ14" s="21"/>
      <c r="BA14" s="21"/>
      <c r="BB14" s="21"/>
      <c r="BC14" s="21"/>
      <c r="BD14" s="21"/>
      <c r="BE14" s="21"/>
      <c r="BF14" s="29"/>
      <c r="BG14" s="21"/>
    </row>
    <row r="15" spans="1:59" ht="18" customHeight="1">
      <c r="A15" s="28"/>
      <c r="B15" s="29" t="s">
        <v>121</v>
      </c>
      <c r="C15" s="30">
        <v>10</v>
      </c>
      <c r="D15" s="21" t="s">
        <v>41</v>
      </c>
      <c r="E15" s="29" t="s">
        <v>110</v>
      </c>
      <c r="F15" s="29" t="s">
        <v>122</v>
      </c>
      <c r="G15" s="29" t="s">
        <v>120</v>
      </c>
      <c r="H15" s="29" t="str">
        <f t="shared" si="12"/>
        <v>Won</v>
      </c>
      <c r="I15" s="29" t="str">
        <f t="shared" si="13"/>
        <v>Superstars 118-6 beat Reserves XI 102-3 by 16 runs</v>
      </c>
      <c r="J15" s="31" t="s">
        <v>113</v>
      </c>
      <c r="K15" s="32">
        <v>118</v>
      </c>
      <c r="L15" s="32" t="s">
        <v>114</v>
      </c>
      <c r="M15" s="33">
        <f t="shared" si="14"/>
        <v>118</v>
      </c>
      <c r="N15" s="32">
        <v>6</v>
      </c>
      <c r="O15" s="32"/>
      <c r="P15" s="32">
        <v>20</v>
      </c>
      <c r="Q15" s="33">
        <f t="shared" si="15"/>
        <v>120</v>
      </c>
      <c r="R15" s="32">
        <v>20</v>
      </c>
      <c r="S15" s="34">
        <f t="shared" si="16"/>
        <v>120</v>
      </c>
      <c r="T15" s="35">
        <v>102</v>
      </c>
      <c r="U15" s="36" t="s">
        <v>114</v>
      </c>
      <c r="V15" s="37">
        <f t="shared" si="17"/>
        <v>102</v>
      </c>
      <c r="W15" s="36">
        <v>3</v>
      </c>
      <c r="X15" s="36"/>
      <c r="Y15" s="36">
        <v>20</v>
      </c>
      <c r="Z15" s="37">
        <f t="shared" si="18"/>
        <v>120</v>
      </c>
      <c r="AA15" s="36">
        <v>20</v>
      </c>
      <c r="AB15" s="37">
        <f t="shared" si="19"/>
        <v>120</v>
      </c>
      <c r="AC15" s="38" t="s">
        <v>3</v>
      </c>
      <c r="AD15" s="39"/>
      <c r="AE15" s="40">
        <f t="shared" si="0"/>
        <v>16</v>
      </c>
      <c r="AF15" s="40" t="str">
        <f t="shared" si="1"/>
        <v>-</v>
      </c>
      <c r="AG15" s="40" t="str">
        <f t="shared" si="2"/>
        <v>-</v>
      </c>
      <c r="AH15" s="40" t="str">
        <f t="shared" si="3"/>
        <v>-</v>
      </c>
      <c r="AI15" s="40">
        <f t="shared" si="4"/>
        <v>118.004</v>
      </c>
      <c r="AJ15" s="23" t="str">
        <f t="shared" si="5"/>
        <v>118-6</v>
      </c>
      <c r="AK15" s="21" t="str">
        <f t="shared" si="6"/>
        <v>Reserves XI</v>
      </c>
      <c r="AL15" s="21" t="str">
        <f t="shared" si="20"/>
        <v>Tue 10 May</v>
      </c>
      <c r="AM15" s="40" t="str">
        <f t="shared" si="7"/>
        <v>by 16 runs</v>
      </c>
      <c r="AN15" s="29" t="str">
        <f t="shared" si="8"/>
        <v>by 16 runs</v>
      </c>
      <c r="AO15" s="21" t="str">
        <f t="shared" si="9"/>
        <v>Twenty20-Won</v>
      </c>
      <c r="AP15" s="21" t="str">
        <f t="shared" si="10"/>
        <v>Reserves XI-Won</v>
      </c>
      <c r="AQ15" s="21">
        <f t="shared" si="11"/>
        <v>4</v>
      </c>
      <c r="AR15" s="29"/>
      <c r="AS15" s="21"/>
      <c r="AT15" s="29"/>
      <c r="AU15" s="21"/>
      <c r="AV15" s="29"/>
      <c r="AW15" s="29"/>
      <c r="AX15" s="21"/>
      <c r="AY15" s="21"/>
      <c r="AZ15" s="21"/>
      <c r="BA15" s="21"/>
      <c r="BB15" s="21"/>
      <c r="BC15" s="21"/>
      <c r="BD15" s="21"/>
      <c r="BE15" s="21"/>
      <c r="BF15" s="29"/>
      <c r="BG15" s="21"/>
    </row>
    <row r="16" spans="1:59" ht="18" customHeight="1">
      <c r="A16" s="28"/>
      <c r="B16" s="29" t="s">
        <v>123</v>
      </c>
      <c r="C16" s="30">
        <v>19</v>
      </c>
      <c r="D16" s="21" t="s">
        <v>42</v>
      </c>
      <c r="E16" s="29" t="s">
        <v>110</v>
      </c>
      <c r="F16" s="29" t="s">
        <v>122</v>
      </c>
      <c r="G16" s="29" t="s">
        <v>120</v>
      </c>
      <c r="H16" s="29" t="str">
        <f t="shared" si="12"/>
        <v>Won</v>
      </c>
      <c r="I16" s="29" t="str">
        <f t="shared" si="13"/>
        <v>Superstars 116-7 beat Allstars 114-6 by 3 wickets</v>
      </c>
      <c r="J16" s="31" t="s">
        <v>124</v>
      </c>
      <c r="K16" s="32">
        <v>116</v>
      </c>
      <c r="L16" s="32" t="s">
        <v>114</v>
      </c>
      <c r="M16" s="33">
        <v>116</v>
      </c>
      <c r="N16" s="32">
        <v>7</v>
      </c>
      <c r="O16" s="32"/>
      <c r="P16" s="32">
        <v>19.3</v>
      </c>
      <c r="Q16" s="33">
        <v>117</v>
      </c>
      <c r="R16" s="32">
        <v>19.3</v>
      </c>
      <c r="S16" s="34">
        <v>117</v>
      </c>
      <c r="T16" s="35">
        <v>114</v>
      </c>
      <c r="U16" s="36" t="s">
        <v>76</v>
      </c>
      <c r="V16" s="37">
        <v>114</v>
      </c>
      <c r="W16" s="36">
        <v>6</v>
      </c>
      <c r="X16" s="36"/>
      <c r="Y16" s="36">
        <v>20</v>
      </c>
      <c r="Z16" s="37">
        <v>120</v>
      </c>
      <c r="AA16" s="36">
        <v>20</v>
      </c>
      <c r="AB16" s="37">
        <v>120</v>
      </c>
      <c r="AC16" s="38" t="s">
        <v>3</v>
      </c>
      <c r="AD16" s="39"/>
      <c r="AE16" s="40" t="str">
        <f t="shared" si="0"/>
        <v>-</v>
      </c>
      <c r="AF16" s="40">
        <f t="shared" si="1"/>
        <v>3</v>
      </c>
      <c r="AG16" s="40" t="str">
        <f t="shared" si="2"/>
        <v>-</v>
      </c>
      <c r="AH16" s="40" t="str">
        <f t="shared" si="3"/>
        <v>-</v>
      </c>
      <c r="AI16" s="40">
        <f t="shared" si="4"/>
        <v>116.005</v>
      </c>
      <c r="AJ16" s="23" t="str">
        <f t="shared" si="5"/>
        <v>116-7</v>
      </c>
      <c r="AK16" s="21" t="str">
        <f t="shared" si="6"/>
        <v>Allstars</v>
      </c>
      <c r="AL16" s="21" t="str">
        <f t="shared" si="20"/>
        <v>Thu 19 May</v>
      </c>
      <c r="AM16" s="40" t="str">
        <f t="shared" si="7"/>
        <v>by 3 wickets</v>
      </c>
      <c r="AN16" s="29" t="str">
        <f t="shared" si="8"/>
        <v>by 3 wickets</v>
      </c>
      <c r="AO16" s="21" t="str">
        <f t="shared" si="9"/>
        <v>Twenty20-Won</v>
      </c>
      <c r="AP16" s="21" t="str">
        <f t="shared" si="10"/>
        <v>Allstars-Won</v>
      </c>
      <c r="AQ16" s="21">
        <f t="shared" si="11"/>
        <v>5</v>
      </c>
      <c r="AR16" s="29"/>
      <c r="AS16" s="21"/>
      <c r="AT16" s="29"/>
      <c r="AU16" s="21"/>
      <c r="AV16" s="29"/>
      <c r="AW16" s="29"/>
      <c r="AX16" s="21"/>
      <c r="AY16" s="21"/>
      <c r="AZ16" s="21"/>
      <c r="BA16" s="21"/>
      <c r="BB16" s="21"/>
      <c r="BC16" s="21"/>
      <c r="BD16" s="21"/>
      <c r="BE16" s="21"/>
      <c r="BF16" s="29"/>
      <c r="BG16" s="21"/>
    </row>
    <row r="17" spans="1:59" ht="18" customHeight="1">
      <c r="A17" s="28"/>
      <c r="B17" s="29" t="s">
        <v>123</v>
      </c>
      <c r="C17" s="30">
        <v>26</v>
      </c>
      <c r="D17" s="21" t="s">
        <v>47</v>
      </c>
      <c r="E17" s="29" t="s">
        <v>125</v>
      </c>
      <c r="F17" s="29" t="s">
        <v>122</v>
      </c>
      <c r="G17" s="29" t="s">
        <v>120</v>
      </c>
      <c r="H17" s="29" t="str">
        <f t="shared" si="12"/>
        <v>Lost</v>
      </c>
      <c r="I17" s="29" t="str">
        <f t="shared" si="13"/>
        <v>Superstars 83 all out lost to Dodgers 84-4 by 6 wickets</v>
      </c>
      <c r="J17" s="31" t="s">
        <v>113</v>
      </c>
      <c r="K17" s="32">
        <v>83</v>
      </c>
      <c r="L17" s="32" t="s">
        <v>114</v>
      </c>
      <c r="M17" s="33">
        <v>83</v>
      </c>
      <c r="N17" s="32">
        <v>9</v>
      </c>
      <c r="O17" s="32" t="s">
        <v>116</v>
      </c>
      <c r="P17" s="32">
        <v>20</v>
      </c>
      <c r="Q17" s="33">
        <v>120</v>
      </c>
      <c r="R17" s="32">
        <v>20</v>
      </c>
      <c r="S17" s="34">
        <v>120</v>
      </c>
      <c r="T17" s="35">
        <v>84</v>
      </c>
      <c r="U17" s="36" t="s">
        <v>76</v>
      </c>
      <c r="V17" s="37">
        <v>84</v>
      </c>
      <c r="W17" s="36">
        <v>4</v>
      </c>
      <c r="X17" s="36"/>
      <c r="Y17" s="36">
        <v>15</v>
      </c>
      <c r="Z17" s="37">
        <v>85</v>
      </c>
      <c r="AA17" s="36">
        <v>15</v>
      </c>
      <c r="AB17" s="37">
        <v>85</v>
      </c>
      <c r="AC17" s="38" t="s">
        <v>4</v>
      </c>
      <c r="AD17" s="39"/>
      <c r="AE17" s="40" t="str">
        <f t="shared" si="0"/>
        <v>-</v>
      </c>
      <c r="AF17" s="40" t="str">
        <f t="shared" si="1"/>
        <v>-</v>
      </c>
      <c r="AG17" s="40">
        <f t="shared" si="2"/>
        <v>6</v>
      </c>
      <c r="AH17" s="40" t="str">
        <f t="shared" si="3"/>
        <v>-</v>
      </c>
      <c r="AI17" s="40">
        <f t="shared" si="4"/>
        <v>83.006</v>
      </c>
      <c r="AJ17" s="23" t="str">
        <f t="shared" si="5"/>
        <v>83 all out</v>
      </c>
      <c r="AK17" s="21" t="str">
        <f t="shared" si="6"/>
        <v>Dodgers</v>
      </c>
      <c r="AL17" s="21" t="str">
        <f t="shared" si="20"/>
        <v>Thu 26 May</v>
      </c>
      <c r="AM17" s="40" t="str">
        <f t="shared" si="7"/>
        <v>by 6 wickets</v>
      </c>
      <c r="AN17" s="29" t="str">
        <f t="shared" si="8"/>
        <v>by 6 wickets</v>
      </c>
      <c r="AO17" s="21" t="str">
        <f t="shared" si="9"/>
        <v>Twenty20-Lost</v>
      </c>
      <c r="AP17" s="21" t="str">
        <f t="shared" si="10"/>
        <v>Dodgers-Lost</v>
      </c>
      <c r="AQ17" s="21">
        <f t="shared" si="11"/>
        <v>6</v>
      </c>
      <c r="AR17" s="29"/>
      <c r="AS17" s="21"/>
      <c r="AT17" s="29"/>
      <c r="AU17" s="21"/>
      <c r="AV17" s="29"/>
      <c r="AW17" s="29"/>
      <c r="AX17" s="21"/>
      <c r="AY17" s="21"/>
      <c r="AZ17" s="21"/>
      <c r="BA17" s="21"/>
      <c r="BB17" s="21"/>
      <c r="BC17" s="21"/>
      <c r="BD17" s="21"/>
      <c r="BE17" s="21"/>
      <c r="BF17" s="29"/>
      <c r="BG17" s="21"/>
    </row>
    <row r="18" spans="1:59" ht="18" customHeight="1">
      <c r="A18" s="28"/>
      <c r="B18" s="29" t="s">
        <v>121</v>
      </c>
      <c r="C18" s="30">
        <v>31</v>
      </c>
      <c r="D18" s="21" t="s">
        <v>126</v>
      </c>
      <c r="E18" s="29" t="s">
        <v>118</v>
      </c>
      <c r="F18" s="29" t="s">
        <v>127</v>
      </c>
      <c r="G18" s="29" t="s">
        <v>120</v>
      </c>
      <c r="H18" s="29" t="str">
        <f t="shared" si="12"/>
        <v>Lost</v>
      </c>
      <c r="I18" s="29" t="str">
        <f t="shared" si="13"/>
        <v>Superstars 89-6 lost to Bricklayers' Arms 136-4 by 47 runs</v>
      </c>
      <c r="J18" s="31" t="s">
        <v>124</v>
      </c>
      <c r="K18" s="32">
        <v>89</v>
      </c>
      <c r="L18" s="32" t="s">
        <v>76</v>
      </c>
      <c r="M18" s="33">
        <v>89</v>
      </c>
      <c r="N18" s="32">
        <v>6</v>
      </c>
      <c r="O18" s="32"/>
      <c r="P18" s="32">
        <v>17</v>
      </c>
      <c r="Q18" s="33">
        <v>102</v>
      </c>
      <c r="R18" s="32">
        <v>17</v>
      </c>
      <c r="S18" s="34">
        <v>102</v>
      </c>
      <c r="T18" s="35">
        <v>136</v>
      </c>
      <c r="U18" s="36" t="s">
        <v>76</v>
      </c>
      <c r="V18" s="37">
        <v>136</v>
      </c>
      <c r="W18" s="36">
        <v>4</v>
      </c>
      <c r="X18" s="36"/>
      <c r="Y18" s="36">
        <v>18</v>
      </c>
      <c r="Z18" s="37">
        <v>108</v>
      </c>
      <c r="AA18" s="36">
        <v>18</v>
      </c>
      <c r="AB18" s="37">
        <v>108</v>
      </c>
      <c r="AC18" s="38" t="s">
        <v>4</v>
      </c>
      <c r="AD18" s="39"/>
      <c r="AE18" s="40" t="str">
        <f t="shared" si="0"/>
        <v>-</v>
      </c>
      <c r="AF18" s="40" t="str">
        <f t="shared" si="1"/>
        <v>-</v>
      </c>
      <c r="AG18" s="40" t="str">
        <f t="shared" si="2"/>
        <v>-</v>
      </c>
      <c r="AH18" s="40">
        <f t="shared" si="3"/>
        <v>47</v>
      </c>
      <c r="AI18" s="40">
        <f t="shared" si="4"/>
        <v>89.007000000000005</v>
      </c>
      <c r="AJ18" s="23" t="str">
        <f t="shared" si="5"/>
        <v>89-6</v>
      </c>
      <c r="AK18" s="21" t="str">
        <f t="shared" si="6"/>
        <v>Bricklayers' Arms</v>
      </c>
      <c r="AL18" s="21" t="str">
        <f t="shared" si="20"/>
        <v>Tue 31 May</v>
      </c>
      <c r="AM18" s="40" t="str">
        <f t="shared" si="7"/>
        <v>by 47 runs</v>
      </c>
      <c r="AN18" s="29" t="str">
        <f t="shared" si="8"/>
        <v>by 47 runs</v>
      </c>
      <c r="AO18" s="21" t="str">
        <f t="shared" si="9"/>
        <v>Twenty20-Lost</v>
      </c>
      <c r="AP18" s="21" t="str">
        <f t="shared" si="10"/>
        <v>Bricklayers' Arms-Lost</v>
      </c>
      <c r="AQ18" s="21">
        <f t="shared" si="11"/>
        <v>7</v>
      </c>
      <c r="AR18" s="29"/>
      <c r="AS18" s="21"/>
      <c r="AT18" s="29"/>
      <c r="AU18" s="21"/>
      <c r="AV18" s="29"/>
      <c r="AW18" s="29"/>
      <c r="AX18" s="21"/>
      <c r="AY18" s="21"/>
      <c r="AZ18" s="21"/>
      <c r="BA18" s="21"/>
      <c r="BB18" s="21"/>
      <c r="BC18" s="21"/>
      <c r="BD18" s="21"/>
      <c r="BE18" s="21"/>
      <c r="BF18" s="29"/>
      <c r="BG18" s="21"/>
    </row>
    <row r="19" spans="1:59" ht="18" customHeight="1">
      <c r="A19" s="28"/>
      <c r="B19" s="29"/>
      <c r="C19" s="30"/>
      <c r="D19" s="21"/>
      <c r="E19" s="29"/>
      <c r="F19" s="29"/>
      <c r="G19" s="29"/>
      <c r="H19" s="29"/>
      <c r="I19" s="29"/>
      <c r="J19" s="31"/>
      <c r="K19" s="32"/>
      <c r="L19" s="32"/>
      <c r="M19" s="33"/>
      <c r="N19" s="32"/>
      <c r="O19" s="32"/>
      <c r="P19" s="32"/>
      <c r="Q19" s="33"/>
      <c r="R19" s="32"/>
      <c r="S19" s="34"/>
      <c r="T19" s="35"/>
      <c r="U19" s="36"/>
      <c r="V19" s="37"/>
      <c r="W19" s="36"/>
      <c r="X19" s="36"/>
      <c r="Y19" s="36"/>
      <c r="Z19" s="37"/>
      <c r="AA19" s="36"/>
      <c r="AB19" s="37"/>
      <c r="AC19" s="38"/>
      <c r="AD19" s="39"/>
      <c r="AE19" s="40" t="str">
        <f t="shared" si="0"/>
        <v>-</v>
      </c>
      <c r="AF19" s="40" t="str">
        <f t="shared" si="1"/>
        <v>-</v>
      </c>
      <c r="AG19" s="40" t="str">
        <f t="shared" si="2"/>
        <v>-</v>
      </c>
      <c r="AH19" s="40" t="str">
        <f t="shared" si="3"/>
        <v>-</v>
      </c>
      <c r="AI19" s="40">
        <f t="shared" si="4"/>
        <v>7.0000000000000001E-3</v>
      </c>
      <c r="AJ19" s="23" t="str">
        <f t="shared" si="5"/>
        <v>-</v>
      </c>
      <c r="AK19" s="21">
        <f t="shared" si="6"/>
        <v>0</v>
      </c>
      <c r="AL19" s="21" t="str">
        <f>B19&amp;" "&amp;C19&amp;" "&amp;$A$9</f>
        <v xml:space="preserve">  April</v>
      </c>
      <c r="AM19" s="40" t="str">
        <f t="shared" si="7"/>
        <v/>
      </c>
      <c r="AN19" s="29" t="str">
        <f t="shared" si="8"/>
        <v/>
      </c>
      <c r="AO19" s="21" t="str">
        <f t="shared" si="9"/>
        <v>-</v>
      </c>
      <c r="AP19" s="21" t="str">
        <f t="shared" si="10"/>
        <v>0-</v>
      </c>
      <c r="AQ19" s="21">
        <f t="shared" si="11"/>
        <v>7</v>
      </c>
      <c r="AR19" s="29"/>
      <c r="AS19" s="21"/>
      <c r="AT19" s="29"/>
      <c r="AU19" s="21"/>
      <c r="AV19" s="29"/>
      <c r="AW19" s="29"/>
      <c r="AX19" s="21"/>
      <c r="AY19" s="21"/>
      <c r="AZ19" s="21"/>
      <c r="BA19" s="21"/>
      <c r="BB19" s="21"/>
      <c r="BC19" s="21"/>
      <c r="BD19" s="21"/>
      <c r="BE19" s="21"/>
      <c r="BF19" s="29"/>
      <c r="BG19" s="21"/>
    </row>
    <row r="20" spans="1:59" ht="18" customHeight="1">
      <c r="A20" s="28" t="s">
        <v>128</v>
      </c>
      <c r="B20" s="29"/>
      <c r="C20" s="30"/>
      <c r="D20" s="21"/>
      <c r="E20" s="29"/>
      <c r="F20" s="29"/>
      <c r="G20" s="29"/>
      <c r="H20" s="29"/>
      <c r="I20" s="29"/>
      <c r="J20" s="31"/>
      <c r="K20" s="32"/>
      <c r="L20" s="32"/>
      <c r="M20" s="33"/>
      <c r="N20" s="32"/>
      <c r="O20" s="32"/>
      <c r="P20" s="32"/>
      <c r="Q20" s="33"/>
      <c r="R20" s="32"/>
      <c r="S20" s="34"/>
      <c r="T20" s="35"/>
      <c r="U20" s="36"/>
      <c r="V20" s="37"/>
      <c r="W20" s="36"/>
      <c r="X20" s="36"/>
      <c r="Y20" s="36"/>
      <c r="Z20" s="37"/>
      <c r="AA20" s="36"/>
      <c r="AB20" s="37"/>
      <c r="AC20" s="38"/>
      <c r="AD20" s="39"/>
      <c r="AE20" s="40" t="str">
        <f t="shared" si="0"/>
        <v>-</v>
      </c>
      <c r="AF20" s="40" t="str">
        <f t="shared" si="1"/>
        <v>-</v>
      </c>
      <c r="AG20" s="40" t="str">
        <f t="shared" si="2"/>
        <v>-</v>
      </c>
      <c r="AH20" s="40" t="str">
        <f t="shared" si="3"/>
        <v>-</v>
      </c>
      <c r="AI20" s="40">
        <f t="shared" si="4"/>
        <v>7.0000000000000001E-3</v>
      </c>
      <c r="AJ20" s="23" t="str">
        <f t="shared" si="5"/>
        <v>-</v>
      </c>
      <c r="AK20" s="21">
        <f t="shared" si="6"/>
        <v>0</v>
      </c>
      <c r="AL20" s="21" t="str">
        <f>B20&amp;" "&amp;C20&amp;" "&amp;$A$9</f>
        <v xml:space="preserve">  April</v>
      </c>
      <c r="AM20" s="40" t="str">
        <f t="shared" si="7"/>
        <v/>
      </c>
      <c r="AN20" s="29" t="str">
        <f t="shared" si="8"/>
        <v/>
      </c>
      <c r="AO20" s="21" t="str">
        <f t="shared" si="9"/>
        <v>-</v>
      </c>
      <c r="AP20" s="21" t="str">
        <f t="shared" si="10"/>
        <v>0-</v>
      </c>
      <c r="AQ20" s="21">
        <f t="shared" si="11"/>
        <v>7</v>
      </c>
      <c r="AR20" s="29"/>
      <c r="AS20" s="21"/>
      <c r="AT20" s="29"/>
      <c r="AU20" s="21"/>
      <c r="AV20" s="29"/>
      <c r="AW20" s="29"/>
      <c r="AX20" s="21"/>
      <c r="AY20" s="21"/>
      <c r="AZ20" s="21"/>
      <c r="BA20" s="21"/>
      <c r="BB20" s="21"/>
      <c r="BC20" s="21"/>
      <c r="BD20" s="21"/>
      <c r="BE20" s="21"/>
      <c r="BF20" s="29"/>
      <c r="BG20" s="21"/>
    </row>
    <row r="21" spans="1:59" ht="18" customHeight="1">
      <c r="A21" s="28"/>
      <c r="B21" s="29" t="s">
        <v>123</v>
      </c>
      <c r="C21" s="30">
        <v>2</v>
      </c>
      <c r="D21" s="21" t="s">
        <v>129</v>
      </c>
      <c r="E21" s="29" t="s">
        <v>118</v>
      </c>
      <c r="F21" s="29" t="s">
        <v>130</v>
      </c>
      <c r="G21" s="29" t="s">
        <v>112</v>
      </c>
      <c r="H21" s="29" t="str">
        <f t="shared" ref="H21:H27" si="21">IF(AC21="","",AC21)</f>
        <v>Won</v>
      </c>
      <c r="I21" s="29" t="str">
        <f t="shared" ref="I21:I27" si="22">IF(OR(H21="cancelled",H21="",H21=0),"","Superstars "&amp;K21&amp;IF(O21="all out"," "&amp;O21,IF(O21="not all out","-"&amp;N21&amp;"(!)",IF(N21&gt;9," all out","-"&amp;N21)))&amp;IF(H21="Won"," beat ",IF(H21="lost"," lost to ",IF(H21="Tied"," tied with "," drew with ")))&amp;AK21&amp;" "&amp;T21&amp;IF(W21&gt;9," all out","-"&amp;W21)&amp;" "&amp;AM21&amp;"")</f>
        <v>Superstars 132-5 beat Fishguard &amp; Godwick 130-6 by 5 wickets</v>
      </c>
      <c r="J21" s="31" t="s">
        <v>124</v>
      </c>
      <c r="K21" s="32">
        <v>132</v>
      </c>
      <c r="L21" s="32" t="s">
        <v>76</v>
      </c>
      <c r="M21" s="33">
        <v>132</v>
      </c>
      <c r="N21" s="32">
        <v>5</v>
      </c>
      <c r="O21" s="32"/>
      <c r="P21" s="32">
        <v>18</v>
      </c>
      <c r="Q21" s="33">
        <v>108</v>
      </c>
      <c r="R21" s="32">
        <v>18</v>
      </c>
      <c r="S21" s="34">
        <v>108</v>
      </c>
      <c r="T21" s="35">
        <v>130</v>
      </c>
      <c r="U21" s="36" t="s">
        <v>114</v>
      </c>
      <c r="V21" s="37">
        <v>130</v>
      </c>
      <c r="W21" s="36">
        <v>6</v>
      </c>
      <c r="X21" s="36"/>
      <c r="Y21" s="36">
        <v>20</v>
      </c>
      <c r="Z21" s="37">
        <v>120</v>
      </c>
      <c r="AA21" s="36">
        <v>20</v>
      </c>
      <c r="AB21" s="37">
        <v>120</v>
      </c>
      <c r="AC21" s="38" t="s">
        <v>3</v>
      </c>
      <c r="AD21" s="39"/>
      <c r="AE21" s="40" t="str">
        <f t="shared" si="0"/>
        <v>-</v>
      </c>
      <c r="AF21" s="40">
        <f t="shared" si="1"/>
        <v>5</v>
      </c>
      <c r="AG21" s="40" t="str">
        <f t="shared" si="2"/>
        <v>-</v>
      </c>
      <c r="AH21" s="40" t="str">
        <f t="shared" si="3"/>
        <v>-</v>
      </c>
      <c r="AI21" s="40">
        <f t="shared" si="4"/>
        <v>132.00800000000001</v>
      </c>
      <c r="AJ21" s="23" t="str">
        <f t="shared" si="5"/>
        <v>132-5</v>
      </c>
      <c r="AK21" s="21" t="str">
        <f t="shared" si="6"/>
        <v>Fishguard &amp; Godwick</v>
      </c>
      <c r="AL21" s="21" t="str">
        <f>B21&amp;" "&amp;C21&amp;" "&amp;$A$20</f>
        <v>Thu 2 June</v>
      </c>
      <c r="AM21" s="40" t="str">
        <f t="shared" si="7"/>
        <v>by 5 wickets</v>
      </c>
      <c r="AN21" s="29" t="str">
        <f t="shared" si="8"/>
        <v>by 5 wickets</v>
      </c>
      <c r="AO21" s="21" t="str">
        <f t="shared" si="9"/>
        <v>Afternoon-Won</v>
      </c>
      <c r="AP21" s="21" t="str">
        <f t="shared" si="10"/>
        <v>Fishguard &amp; Godwick-Won</v>
      </c>
      <c r="AQ21" s="21">
        <f t="shared" si="11"/>
        <v>8</v>
      </c>
      <c r="AR21" s="29"/>
      <c r="AS21" s="21"/>
      <c r="AT21" s="29"/>
      <c r="AU21" s="21"/>
      <c r="AV21" s="29"/>
      <c r="AW21" s="29"/>
      <c r="AX21" s="21"/>
      <c r="AY21" s="21"/>
      <c r="AZ21" s="21"/>
      <c r="BA21" s="21"/>
      <c r="BB21" s="21"/>
      <c r="BC21" s="21"/>
      <c r="BD21" s="21"/>
      <c r="BE21" s="21"/>
      <c r="BF21" s="29"/>
      <c r="BG21" s="21"/>
    </row>
    <row r="22" spans="1:59" ht="18" customHeight="1">
      <c r="A22" s="28"/>
      <c r="B22" s="29" t="s">
        <v>131</v>
      </c>
      <c r="C22" s="30">
        <v>3</v>
      </c>
      <c r="D22" s="21" t="s">
        <v>55</v>
      </c>
      <c r="E22" s="29" t="s">
        <v>118</v>
      </c>
      <c r="F22" s="29" t="s">
        <v>130</v>
      </c>
      <c r="G22" s="29" t="s">
        <v>112</v>
      </c>
      <c r="H22" s="29" t="str">
        <f t="shared" si="21"/>
        <v>Won</v>
      </c>
      <c r="I22" s="29" t="str">
        <f t="shared" si="22"/>
        <v>Superstars 144-5 beat LLangwm 143-9 by 5 wickets</v>
      </c>
      <c r="J22" s="31" t="s">
        <v>124</v>
      </c>
      <c r="K22" s="32">
        <v>144</v>
      </c>
      <c r="L22" s="32" t="s">
        <v>76</v>
      </c>
      <c r="M22" s="33">
        <v>144</v>
      </c>
      <c r="N22" s="32">
        <v>5</v>
      </c>
      <c r="O22" s="32"/>
      <c r="P22" s="32">
        <v>18</v>
      </c>
      <c r="Q22" s="33">
        <v>108</v>
      </c>
      <c r="R22" s="32">
        <v>18</v>
      </c>
      <c r="S22" s="34">
        <v>108</v>
      </c>
      <c r="T22" s="35">
        <v>143</v>
      </c>
      <c r="U22" s="36" t="s">
        <v>76</v>
      </c>
      <c r="V22" s="37">
        <v>143</v>
      </c>
      <c r="W22" s="36">
        <v>9</v>
      </c>
      <c r="X22" s="36" t="s">
        <v>116</v>
      </c>
      <c r="Y22" s="36">
        <v>18.3</v>
      </c>
      <c r="Z22" s="37">
        <v>111</v>
      </c>
      <c r="AA22" s="36">
        <v>18.3</v>
      </c>
      <c r="AB22" s="37">
        <v>111</v>
      </c>
      <c r="AC22" s="38" t="s">
        <v>3</v>
      </c>
      <c r="AD22" s="39"/>
      <c r="AE22" s="40" t="str">
        <f t="shared" si="0"/>
        <v>-</v>
      </c>
      <c r="AF22" s="40">
        <f t="shared" si="1"/>
        <v>5</v>
      </c>
      <c r="AG22" s="40" t="str">
        <f t="shared" si="2"/>
        <v>-</v>
      </c>
      <c r="AH22" s="40" t="str">
        <f t="shared" si="3"/>
        <v>-</v>
      </c>
      <c r="AI22" s="40">
        <f t="shared" si="4"/>
        <v>144.00899999999999</v>
      </c>
      <c r="AJ22" s="23" t="str">
        <f t="shared" si="5"/>
        <v>144-5</v>
      </c>
      <c r="AK22" s="21" t="str">
        <f t="shared" si="6"/>
        <v>LLangwm</v>
      </c>
      <c r="AL22" s="21" t="str">
        <f t="shared" ref="AL22:AL27" si="23">B22&amp;" "&amp;C22&amp;" "&amp;$A$20</f>
        <v>Fri 3 June</v>
      </c>
      <c r="AM22" s="40" t="str">
        <f t="shared" si="7"/>
        <v>by 5 wickets</v>
      </c>
      <c r="AN22" s="29" t="str">
        <f t="shared" si="8"/>
        <v>by 5 wickets</v>
      </c>
      <c r="AO22" s="21" t="str">
        <f t="shared" si="9"/>
        <v>Afternoon-Won</v>
      </c>
      <c r="AP22" s="21" t="str">
        <f t="shared" si="10"/>
        <v>LLangwm-Won</v>
      </c>
      <c r="AQ22" s="21">
        <f t="shared" si="11"/>
        <v>9</v>
      </c>
      <c r="AR22" s="29"/>
      <c r="AS22" s="21"/>
      <c r="AT22" s="29"/>
      <c r="AU22" s="21"/>
      <c r="AV22" s="29"/>
      <c r="AW22" s="29"/>
      <c r="AX22" s="21"/>
      <c r="AY22" s="21"/>
      <c r="AZ22" s="21"/>
      <c r="BA22" s="21"/>
      <c r="BB22" s="21"/>
      <c r="BC22" s="21"/>
      <c r="BD22" s="21"/>
      <c r="BE22" s="21"/>
      <c r="BF22" s="29"/>
      <c r="BG22" s="21"/>
    </row>
    <row r="23" spans="1:59" ht="18" customHeight="1">
      <c r="A23" s="28"/>
      <c r="B23" s="29" t="s">
        <v>108</v>
      </c>
      <c r="C23" s="30">
        <v>5</v>
      </c>
      <c r="D23" s="21" t="s">
        <v>134</v>
      </c>
      <c r="E23" s="29" t="s">
        <v>118</v>
      </c>
      <c r="F23" s="29" t="s">
        <v>130</v>
      </c>
      <c r="G23" s="29" t="s">
        <v>112</v>
      </c>
      <c r="H23" s="29" t="str">
        <f t="shared" si="21"/>
        <v>Cancelled</v>
      </c>
      <c r="I23" s="29" t="str">
        <f t="shared" si="22"/>
        <v/>
      </c>
      <c r="J23" s="31"/>
      <c r="K23" s="32"/>
      <c r="L23" s="32"/>
      <c r="M23" s="33"/>
      <c r="N23" s="32"/>
      <c r="O23" s="32"/>
      <c r="P23" s="32"/>
      <c r="Q23" s="33"/>
      <c r="R23" s="32"/>
      <c r="S23" s="34"/>
      <c r="T23" s="35"/>
      <c r="U23" s="36"/>
      <c r="V23" s="37"/>
      <c r="W23" s="36"/>
      <c r="X23" s="36"/>
      <c r="Y23" s="36"/>
      <c r="Z23" s="37"/>
      <c r="AA23" s="36"/>
      <c r="AB23" s="37"/>
      <c r="AC23" s="38" t="s">
        <v>133</v>
      </c>
      <c r="AD23" s="39"/>
      <c r="AE23" s="40" t="str">
        <f t="shared" si="0"/>
        <v>-</v>
      </c>
      <c r="AF23" s="40" t="str">
        <f t="shared" si="1"/>
        <v>-</v>
      </c>
      <c r="AG23" s="40" t="str">
        <f t="shared" si="2"/>
        <v>-</v>
      </c>
      <c r="AH23" s="40" t="str">
        <f t="shared" si="3"/>
        <v>-</v>
      </c>
      <c r="AI23" s="40">
        <f t="shared" si="4"/>
        <v>8.9999999999999993E-3</v>
      </c>
      <c r="AJ23" s="23" t="str">
        <f t="shared" si="5"/>
        <v>-</v>
      </c>
      <c r="AK23" s="21" t="str">
        <f t="shared" si="6"/>
        <v>Haverfordwest</v>
      </c>
      <c r="AL23" s="21" t="str">
        <f t="shared" si="23"/>
        <v>Sun 5 June</v>
      </c>
      <c r="AM23" s="40" t="str">
        <f t="shared" si="7"/>
        <v/>
      </c>
      <c r="AN23" s="29" t="str">
        <f t="shared" si="8"/>
        <v/>
      </c>
      <c r="AO23" s="21" t="str">
        <f t="shared" si="9"/>
        <v>Afternoon-Cancelled</v>
      </c>
      <c r="AP23" s="21" t="str">
        <f t="shared" si="10"/>
        <v>Haverfordwest-Cancelled</v>
      </c>
      <c r="AQ23" s="21">
        <f t="shared" si="11"/>
        <v>9</v>
      </c>
      <c r="AR23" s="29"/>
      <c r="AS23" s="21"/>
      <c r="AT23" s="29"/>
      <c r="AU23" s="21"/>
      <c r="AV23" s="29"/>
      <c r="AW23" s="29"/>
      <c r="AX23" s="21"/>
      <c r="AY23" s="21"/>
      <c r="AZ23" s="21"/>
      <c r="BA23" s="21"/>
      <c r="BB23" s="21"/>
      <c r="BC23" s="21"/>
      <c r="BD23" s="21"/>
      <c r="BE23" s="21"/>
      <c r="BF23" s="29"/>
      <c r="BG23" s="21"/>
    </row>
    <row r="24" spans="1:59" ht="18" customHeight="1">
      <c r="A24" s="28"/>
      <c r="B24" s="29" t="s">
        <v>123</v>
      </c>
      <c r="C24" s="30">
        <v>9</v>
      </c>
      <c r="D24" s="21" t="s">
        <v>135</v>
      </c>
      <c r="E24" s="29" t="s">
        <v>110</v>
      </c>
      <c r="F24" s="29" t="s">
        <v>122</v>
      </c>
      <c r="G24" s="29" t="s">
        <v>120</v>
      </c>
      <c r="H24" s="29" t="str">
        <f t="shared" si="21"/>
        <v>Won</v>
      </c>
      <c r="I24" s="29" t="str">
        <f t="shared" si="22"/>
        <v>Superstars 92 all out beat King's Road 90 all out by 2 wickets</v>
      </c>
      <c r="J24" s="31" t="s">
        <v>124</v>
      </c>
      <c r="K24" s="32">
        <v>92</v>
      </c>
      <c r="L24" s="32" t="s">
        <v>76</v>
      </c>
      <c r="M24" s="33">
        <v>92</v>
      </c>
      <c r="N24" s="32">
        <v>8</v>
      </c>
      <c r="O24" s="32" t="s">
        <v>116</v>
      </c>
      <c r="P24" s="32">
        <v>19.399999999999999</v>
      </c>
      <c r="Q24" s="33">
        <v>118</v>
      </c>
      <c r="R24" s="32">
        <v>19.399999999999999</v>
      </c>
      <c r="S24" s="34">
        <v>118</v>
      </c>
      <c r="T24" s="35">
        <v>90</v>
      </c>
      <c r="U24" s="36" t="s">
        <v>76</v>
      </c>
      <c r="V24" s="37">
        <v>90</v>
      </c>
      <c r="W24" s="36">
        <v>10</v>
      </c>
      <c r="X24" s="36" t="s">
        <v>116</v>
      </c>
      <c r="Y24" s="36">
        <v>19.399999999999999</v>
      </c>
      <c r="Z24" s="37">
        <v>118</v>
      </c>
      <c r="AA24" s="36">
        <v>19.399999999999999</v>
      </c>
      <c r="AB24" s="37">
        <v>118</v>
      </c>
      <c r="AC24" s="38" t="s">
        <v>3</v>
      </c>
      <c r="AD24" s="39"/>
      <c r="AE24" s="40" t="str">
        <f t="shared" si="0"/>
        <v>-</v>
      </c>
      <c r="AF24" s="40">
        <f t="shared" si="1"/>
        <v>2</v>
      </c>
      <c r="AG24" s="40" t="str">
        <f t="shared" si="2"/>
        <v>-</v>
      </c>
      <c r="AH24" s="40" t="str">
        <f t="shared" si="3"/>
        <v>-</v>
      </c>
      <c r="AI24" s="40">
        <f t="shared" si="4"/>
        <v>92.01</v>
      </c>
      <c r="AJ24" s="23" t="str">
        <f t="shared" si="5"/>
        <v>92 all out</v>
      </c>
      <c r="AK24" s="21" t="str">
        <f t="shared" si="6"/>
        <v>King's Road</v>
      </c>
      <c r="AL24" s="21" t="str">
        <f t="shared" si="23"/>
        <v>Thu 9 June</v>
      </c>
      <c r="AM24" s="40" t="str">
        <f t="shared" si="7"/>
        <v>by 2 wickets</v>
      </c>
      <c r="AN24" s="29" t="str">
        <f t="shared" si="8"/>
        <v>by 2 wickets</v>
      </c>
      <c r="AO24" s="21" t="str">
        <f t="shared" si="9"/>
        <v>Twenty20-Won</v>
      </c>
      <c r="AP24" s="21" t="str">
        <f t="shared" si="10"/>
        <v>King's Road-Won</v>
      </c>
      <c r="AQ24" s="21">
        <f t="shared" si="11"/>
        <v>10</v>
      </c>
      <c r="AR24" s="29"/>
      <c r="AS24" s="21"/>
      <c r="AT24" s="29"/>
      <c r="AU24" s="21"/>
      <c r="AV24" s="29"/>
      <c r="AW24" s="29"/>
      <c r="AX24" s="21"/>
      <c r="AY24" s="21"/>
      <c r="AZ24" s="21"/>
      <c r="BA24" s="21"/>
      <c r="BB24" s="21"/>
      <c r="BC24" s="21"/>
      <c r="BD24" s="21"/>
      <c r="BE24" s="21"/>
      <c r="BF24" s="29"/>
      <c r="BG24" s="21"/>
    </row>
    <row r="25" spans="1:59" ht="19.5" customHeight="1">
      <c r="A25" s="28"/>
      <c r="B25" s="29" t="s">
        <v>123</v>
      </c>
      <c r="C25" s="30">
        <v>16</v>
      </c>
      <c r="D25" s="21" t="s">
        <v>136</v>
      </c>
      <c r="E25" s="29" t="s">
        <v>118</v>
      </c>
      <c r="F25" s="29" t="s">
        <v>137</v>
      </c>
      <c r="G25" s="29" t="s">
        <v>120</v>
      </c>
      <c r="H25" s="29" t="str">
        <f t="shared" si="21"/>
        <v>Won</v>
      </c>
      <c r="I25" s="29" t="str">
        <f t="shared" si="22"/>
        <v>Superstars 129-7 beat Hendricks XI 125-8 by 3 wickets</v>
      </c>
      <c r="J25" s="31" t="s">
        <v>124</v>
      </c>
      <c r="K25" s="32">
        <v>129</v>
      </c>
      <c r="L25" s="32" t="s">
        <v>76</v>
      </c>
      <c r="M25" s="33">
        <v>129</v>
      </c>
      <c r="N25" s="32">
        <v>7</v>
      </c>
      <c r="O25" s="32"/>
      <c r="P25" s="32">
        <v>18</v>
      </c>
      <c r="Q25" s="33">
        <v>108</v>
      </c>
      <c r="R25" s="32">
        <v>18</v>
      </c>
      <c r="S25" s="34">
        <v>108</v>
      </c>
      <c r="T25" s="35">
        <v>125</v>
      </c>
      <c r="U25" s="36" t="s">
        <v>114</v>
      </c>
      <c r="V25" s="37">
        <v>125</v>
      </c>
      <c r="W25" s="36">
        <v>8</v>
      </c>
      <c r="X25" s="36"/>
      <c r="Y25" s="36">
        <v>20</v>
      </c>
      <c r="Z25" s="37">
        <v>120</v>
      </c>
      <c r="AA25" s="36">
        <v>20</v>
      </c>
      <c r="AB25" s="37">
        <v>120</v>
      </c>
      <c r="AC25" s="38" t="s">
        <v>3</v>
      </c>
      <c r="AD25" s="39"/>
      <c r="AE25" s="40" t="str">
        <f t="shared" si="0"/>
        <v>-</v>
      </c>
      <c r="AF25" s="40">
        <f t="shared" si="1"/>
        <v>3</v>
      </c>
      <c r="AG25" s="40" t="str">
        <f t="shared" si="2"/>
        <v>-</v>
      </c>
      <c r="AH25" s="40" t="str">
        <f t="shared" si="3"/>
        <v>-</v>
      </c>
      <c r="AI25" s="40">
        <f t="shared" si="4"/>
        <v>129.011</v>
      </c>
      <c r="AJ25" s="23" t="str">
        <f t="shared" si="5"/>
        <v>129-7</v>
      </c>
      <c r="AK25" s="21" t="str">
        <f t="shared" si="6"/>
        <v>Hendricks XI</v>
      </c>
      <c r="AL25" s="21" t="str">
        <f t="shared" si="23"/>
        <v>Thu 16 June</v>
      </c>
      <c r="AM25" s="40" t="str">
        <f t="shared" si="7"/>
        <v>by 3 wickets</v>
      </c>
      <c r="AN25" s="29" t="str">
        <f t="shared" si="8"/>
        <v>by 3 wickets</v>
      </c>
      <c r="AO25" s="21" t="str">
        <f t="shared" si="9"/>
        <v>Twenty20-Won</v>
      </c>
      <c r="AP25" s="21" t="str">
        <f t="shared" si="10"/>
        <v>Hendricks XI-Won</v>
      </c>
      <c r="AQ25" s="21">
        <f t="shared" si="11"/>
        <v>11</v>
      </c>
      <c r="AR25" s="29"/>
      <c r="AS25" s="21"/>
      <c r="AT25" s="29"/>
      <c r="AU25" s="21"/>
      <c r="AV25" s="29"/>
      <c r="AW25" s="29"/>
      <c r="AX25" s="21"/>
      <c r="AY25" s="21"/>
      <c r="AZ25" s="21"/>
      <c r="BA25" s="21"/>
      <c r="BB25" s="21"/>
      <c r="BC25" s="21"/>
      <c r="BD25" s="21"/>
      <c r="BE25" s="21"/>
      <c r="BF25" s="29"/>
      <c r="BG25" s="21"/>
    </row>
    <row r="26" spans="1:59" ht="19.5" customHeight="1">
      <c r="A26" s="28"/>
      <c r="B26" s="29" t="s">
        <v>117</v>
      </c>
      <c r="C26" s="30">
        <v>22</v>
      </c>
      <c r="D26" s="21" t="s">
        <v>138</v>
      </c>
      <c r="E26" s="29" t="s">
        <v>118</v>
      </c>
      <c r="F26" s="29" t="s">
        <v>139</v>
      </c>
      <c r="G26" s="29" t="s">
        <v>112</v>
      </c>
      <c r="H26" s="29" t="str">
        <f t="shared" si="21"/>
        <v>Cancelled</v>
      </c>
      <c r="I26" s="29" t="str">
        <f t="shared" si="22"/>
        <v/>
      </c>
      <c r="J26" s="31"/>
      <c r="K26" s="32"/>
      <c r="L26" s="32"/>
      <c r="M26" s="33"/>
      <c r="N26" s="32"/>
      <c r="O26" s="32"/>
      <c r="P26" s="32"/>
      <c r="Q26" s="33"/>
      <c r="R26" s="32"/>
      <c r="S26" s="34"/>
      <c r="T26" s="35"/>
      <c r="U26" s="36"/>
      <c r="V26" s="37"/>
      <c r="W26" s="36"/>
      <c r="X26" s="36"/>
      <c r="Y26" s="36"/>
      <c r="Z26" s="37"/>
      <c r="AA26" s="36"/>
      <c r="AB26" s="37"/>
      <c r="AC26" s="38" t="s">
        <v>133</v>
      </c>
      <c r="AD26" s="39"/>
      <c r="AE26" s="40" t="str">
        <f t="shared" si="0"/>
        <v>-</v>
      </c>
      <c r="AF26" s="40" t="str">
        <f t="shared" si="1"/>
        <v>-</v>
      </c>
      <c r="AG26" s="40" t="str">
        <f t="shared" si="2"/>
        <v>-</v>
      </c>
      <c r="AH26" s="40" t="str">
        <f t="shared" si="3"/>
        <v>-</v>
      </c>
      <c r="AI26" s="40">
        <f t="shared" si="4"/>
        <v>1.0999999999999999E-2</v>
      </c>
      <c r="AJ26" s="23" t="str">
        <f t="shared" si="5"/>
        <v>-</v>
      </c>
      <c r="AK26" s="21" t="str">
        <f t="shared" si="6"/>
        <v>LSE Staff</v>
      </c>
      <c r="AL26" s="21" t="str">
        <f t="shared" si="23"/>
        <v>Wed 22 June</v>
      </c>
      <c r="AM26" s="40" t="str">
        <f t="shared" si="7"/>
        <v/>
      </c>
      <c r="AN26" s="29" t="str">
        <f t="shared" si="8"/>
        <v/>
      </c>
      <c r="AO26" s="21" t="str">
        <f t="shared" si="9"/>
        <v>Afternoon-Cancelled</v>
      </c>
      <c r="AP26" s="21" t="str">
        <f t="shared" si="10"/>
        <v>LSE Staff-Cancelled</v>
      </c>
      <c r="AQ26" s="21">
        <f t="shared" si="11"/>
        <v>11</v>
      </c>
      <c r="AR26" s="29"/>
      <c r="AS26" s="21"/>
      <c r="AT26" s="29"/>
      <c r="AU26" s="21"/>
      <c r="AV26" s="29"/>
      <c r="AW26" s="29"/>
      <c r="AX26" s="21"/>
      <c r="AY26" s="21"/>
      <c r="AZ26" s="21"/>
      <c r="BA26" s="21"/>
      <c r="BB26" s="21"/>
      <c r="BC26" s="21"/>
      <c r="BD26" s="21"/>
      <c r="BE26" s="21"/>
      <c r="BF26" s="29"/>
      <c r="BG26" s="21"/>
    </row>
    <row r="27" spans="1:59" ht="18" customHeight="1">
      <c r="A27" s="28"/>
      <c r="B27" s="29" t="s">
        <v>121</v>
      </c>
      <c r="C27" s="30">
        <v>28</v>
      </c>
      <c r="D27" s="21" t="s">
        <v>47</v>
      </c>
      <c r="E27" s="29" t="s">
        <v>125</v>
      </c>
      <c r="F27" s="29" t="s">
        <v>122</v>
      </c>
      <c r="G27" s="29" t="s">
        <v>120</v>
      </c>
      <c r="H27" s="29" t="str">
        <f t="shared" si="21"/>
        <v>Won</v>
      </c>
      <c r="I27" s="29" t="str">
        <f t="shared" si="22"/>
        <v>Superstars 159-4 beat Dodgers 134-5 by 25 runs</v>
      </c>
      <c r="J27" s="31" t="s">
        <v>113</v>
      </c>
      <c r="K27" s="32">
        <v>159</v>
      </c>
      <c r="L27" s="32" t="s">
        <v>114</v>
      </c>
      <c r="M27" s="33">
        <v>159</v>
      </c>
      <c r="N27" s="32">
        <v>4</v>
      </c>
      <c r="O27" s="32"/>
      <c r="P27" s="32">
        <v>20</v>
      </c>
      <c r="Q27" s="33">
        <v>120</v>
      </c>
      <c r="R27" s="32">
        <v>20</v>
      </c>
      <c r="S27" s="34">
        <v>120</v>
      </c>
      <c r="T27" s="35">
        <v>134</v>
      </c>
      <c r="U27" s="36" t="s">
        <v>114</v>
      </c>
      <c r="V27" s="37">
        <v>134</v>
      </c>
      <c r="W27" s="36">
        <v>5</v>
      </c>
      <c r="X27" s="36"/>
      <c r="Y27" s="36">
        <v>20</v>
      </c>
      <c r="Z27" s="37">
        <v>120</v>
      </c>
      <c r="AA27" s="36">
        <v>20</v>
      </c>
      <c r="AB27" s="37">
        <v>120</v>
      </c>
      <c r="AC27" s="38" t="s">
        <v>3</v>
      </c>
      <c r="AD27" s="39"/>
      <c r="AE27" s="40">
        <f t="shared" si="0"/>
        <v>25</v>
      </c>
      <c r="AF27" s="40" t="str">
        <f t="shared" si="1"/>
        <v>-</v>
      </c>
      <c r="AG27" s="40" t="str">
        <f t="shared" si="2"/>
        <v>-</v>
      </c>
      <c r="AH27" s="40" t="str">
        <f t="shared" si="3"/>
        <v>-</v>
      </c>
      <c r="AI27" s="40">
        <f t="shared" si="4"/>
        <v>159.012</v>
      </c>
      <c r="AJ27" s="23" t="str">
        <f t="shared" si="5"/>
        <v>159-4</v>
      </c>
      <c r="AK27" s="21" t="str">
        <f t="shared" si="6"/>
        <v>Dodgers</v>
      </c>
      <c r="AL27" s="21" t="str">
        <f t="shared" si="23"/>
        <v>Tue 28 June</v>
      </c>
      <c r="AM27" s="40" t="str">
        <f t="shared" si="7"/>
        <v>by 25 runs</v>
      </c>
      <c r="AN27" s="29" t="str">
        <f t="shared" si="8"/>
        <v>by 25 runs</v>
      </c>
      <c r="AO27" s="21" t="str">
        <f t="shared" si="9"/>
        <v>Twenty20-Won</v>
      </c>
      <c r="AP27" s="21" t="str">
        <f t="shared" si="10"/>
        <v>Dodgers-Won</v>
      </c>
      <c r="AQ27" s="21">
        <f t="shared" si="11"/>
        <v>12</v>
      </c>
      <c r="AR27" s="29"/>
      <c r="AS27" s="21"/>
      <c r="AT27" s="29"/>
      <c r="AU27" s="21"/>
      <c r="AV27" s="29"/>
      <c r="AW27" s="29"/>
      <c r="AX27" s="21"/>
      <c r="AY27" s="21"/>
      <c r="AZ27" s="21"/>
      <c r="BA27" s="21"/>
      <c r="BB27" s="21"/>
      <c r="BC27" s="21"/>
      <c r="BD27" s="21"/>
      <c r="BE27" s="21"/>
      <c r="BF27" s="29"/>
      <c r="BG27" s="21"/>
    </row>
    <row r="28" spans="1:59" ht="18" customHeight="1">
      <c r="A28" s="28"/>
      <c r="B28" s="29"/>
      <c r="C28" s="30"/>
      <c r="D28" s="21"/>
      <c r="E28" s="29"/>
      <c r="F28" s="29"/>
      <c r="G28" s="29"/>
      <c r="H28" s="29"/>
      <c r="I28" s="29"/>
      <c r="J28" s="31"/>
      <c r="K28" s="32"/>
      <c r="L28" s="32"/>
      <c r="M28" s="33"/>
      <c r="N28" s="32"/>
      <c r="O28" s="32"/>
      <c r="P28" s="32"/>
      <c r="Q28" s="33"/>
      <c r="R28" s="32"/>
      <c r="S28" s="34"/>
      <c r="T28" s="35"/>
      <c r="U28" s="36"/>
      <c r="V28" s="37"/>
      <c r="W28" s="36"/>
      <c r="X28" s="36"/>
      <c r="Y28" s="36"/>
      <c r="Z28" s="37"/>
      <c r="AA28" s="36"/>
      <c r="AB28" s="37"/>
      <c r="AC28" s="38"/>
      <c r="AD28" s="39"/>
      <c r="AE28" s="40" t="str">
        <f t="shared" si="0"/>
        <v>-</v>
      </c>
      <c r="AF28" s="40" t="str">
        <f t="shared" si="1"/>
        <v>-</v>
      </c>
      <c r="AG28" s="40" t="str">
        <f t="shared" si="2"/>
        <v>-</v>
      </c>
      <c r="AH28" s="40" t="str">
        <f t="shared" si="3"/>
        <v>-</v>
      </c>
      <c r="AI28" s="40">
        <f t="shared" si="4"/>
        <v>1.2E-2</v>
      </c>
      <c r="AJ28" s="23" t="str">
        <f t="shared" si="5"/>
        <v>-</v>
      </c>
      <c r="AK28" s="21">
        <f t="shared" si="6"/>
        <v>0</v>
      </c>
      <c r="AL28" s="21" t="str">
        <f>B28&amp;" "&amp;C28&amp;" "&amp;$A$9</f>
        <v xml:space="preserve">  April</v>
      </c>
      <c r="AM28" s="40" t="str">
        <f t="shared" si="7"/>
        <v/>
      </c>
      <c r="AN28" s="29" t="str">
        <f t="shared" si="8"/>
        <v/>
      </c>
      <c r="AO28" s="21" t="str">
        <f t="shared" si="9"/>
        <v>-</v>
      </c>
      <c r="AP28" s="21" t="str">
        <f t="shared" si="10"/>
        <v>0-</v>
      </c>
      <c r="AQ28" s="21">
        <f t="shared" si="11"/>
        <v>12</v>
      </c>
      <c r="AR28" s="29"/>
      <c r="AS28" s="21"/>
      <c r="AT28" s="29"/>
      <c r="AU28" s="21"/>
      <c r="AV28" s="29"/>
      <c r="AW28" s="29"/>
      <c r="AX28" s="21"/>
      <c r="AY28" s="21"/>
      <c r="AZ28" s="21"/>
      <c r="BA28" s="21"/>
      <c r="BB28" s="21"/>
      <c r="BC28" s="21"/>
      <c r="BD28" s="21"/>
      <c r="BE28" s="21"/>
      <c r="BF28" s="29"/>
      <c r="BG28" s="21"/>
    </row>
    <row r="29" spans="1:59" ht="18" customHeight="1">
      <c r="A29" s="28" t="s">
        <v>140</v>
      </c>
      <c r="B29" s="29"/>
      <c r="C29" s="30"/>
      <c r="D29" s="21"/>
      <c r="E29" s="29"/>
      <c r="F29" s="29"/>
      <c r="G29" s="29"/>
      <c r="H29" s="29"/>
      <c r="I29" s="29"/>
      <c r="J29" s="31"/>
      <c r="K29" s="32"/>
      <c r="L29" s="32"/>
      <c r="M29" s="33"/>
      <c r="N29" s="32"/>
      <c r="O29" s="32"/>
      <c r="P29" s="32"/>
      <c r="Q29" s="33"/>
      <c r="R29" s="32"/>
      <c r="S29" s="34"/>
      <c r="T29" s="35"/>
      <c r="U29" s="36"/>
      <c r="V29" s="37"/>
      <c r="W29" s="36"/>
      <c r="X29" s="36"/>
      <c r="Y29" s="36"/>
      <c r="Z29" s="37"/>
      <c r="AA29" s="36"/>
      <c r="AB29" s="37"/>
      <c r="AC29" s="38"/>
      <c r="AD29" s="39"/>
      <c r="AE29" s="40" t="str">
        <f t="shared" si="0"/>
        <v>-</v>
      </c>
      <c r="AF29" s="40" t="str">
        <f t="shared" si="1"/>
        <v>-</v>
      </c>
      <c r="AG29" s="40" t="str">
        <f t="shared" si="2"/>
        <v>-</v>
      </c>
      <c r="AH29" s="40" t="str">
        <f t="shared" si="3"/>
        <v>-</v>
      </c>
      <c r="AI29" s="40">
        <f t="shared" si="4"/>
        <v>1.2E-2</v>
      </c>
      <c r="AJ29" s="23" t="str">
        <f t="shared" si="5"/>
        <v>-</v>
      </c>
      <c r="AK29" s="21">
        <f t="shared" si="6"/>
        <v>0</v>
      </c>
      <c r="AL29" s="21" t="str">
        <f>B29&amp;" "&amp;C29&amp;" "&amp;$A$9</f>
        <v xml:space="preserve">  April</v>
      </c>
      <c r="AM29" s="40" t="str">
        <f t="shared" si="7"/>
        <v/>
      </c>
      <c r="AN29" s="29" t="str">
        <f t="shared" si="8"/>
        <v/>
      </c>
      <c r="AO29" s="21" t="str">
        <f t="shared" si="9"/>
        <v>-</v>
      </c>
      <c r="AP29" s="21" t="str">
        <f t="shared" si="10"/>
        <v>0-</v>
      </c>
      <c r="AQ29" s="21">
        <f t="shared" si="11"/>
        <v>12</v>
      </c>
      <c r="AR29" s="29"/>
      <c r="AS29" s="21"/>
      <c r="AT29" s="29"/>
      <c r="AU29" s="21"/>
      <c r="AV29" s="29"/>
      <c r="AW29" s="29"/>
      <c r="AX29" s="21"/>
      <c r="AY29" s="21"/>
      <c r="AZ29" s="21"/>
      <c r="BA29" s="21"/>
      <c r="BB29" s="21"/>
      <c r="BC29" s="21"/>
      <c r="BD29" s="21"/>
      <c r="BE29" s="21"/>
      <c r="BF29" s="29"/>
      <c r="BG29" s="21"/>
    </row>
    <row r="30" spans="1:59" ht="18" customHeight="1">
      <c r="A30" s="28"/>
      <c r="B30" s="29" t="s">
        <v>141</v>
      </c>
      <c r="C30" s="30">
        <v>4</v>
      </c>
      <c r="D30" s="21" t="s">
        <v>59</v>
      </c>
      <c r="E30" s="29" t="s">
        <v>118</v>
      </c>
      <c r="F30" s="29" t="s">
        <v>142</v>
      </c>
      <c r="G30" s="29" t="s">
        <v>120</v>
      </c>
      <c r="H30" s="29" t="str">
        <f t="shared" ref="H30:H36" si="24">IF(AC30="","",AC30)</f>
        <v>Lost</v>
      </c>
      <c r="I30" s="29" t="str">
        <f t="shared" ref="I30:I31" si="25">IF(OR(H30="cancelled",H30="",H30=0),"","Superstars "&amp;K30&amp;IF(O30="all out"," "&amp;O30,IF(O30="not all out","-"&amp;N30&amp;"(!)",IF(N30&gt;9," all out","-"&amp;N30)))&amp;IF(H30="Won"," beat ",IF(H30="lost"," lost to ",IF(H30="Tied"," tied with "," drew with ")))&amp;AK30&amp;" "&amp;T30&amp;IF(W30&gt;9," all out","-"&amp;W30)&amp;" "&amp;AM30&amp;"")</f>
        <v>Superstars 110-8 lost to Ad Hoc Outlaws 166-3 by 56 runs</v>
      </c>
      <c r="J30" s="31" t="s">
        <v>124</v>
      </c>
      <c r="K30" s="32">
        <v>110</v>
      </c>
      <c r="L30" s="32" t="s">
        <v>114</v>
      </c>
      <c r="M30" s="33">
        <v>110</v>
      </c>
      <c r="N30" s="32">
        <v>8</v>
      </c>
      <c r="O30" s="32"/>
      <c r="P30" s="32">
        <v>20</v>
      </c>
      <c r="Q30" s="33">
        <v>120</v>
      </c>
      <c r="R30" s="32">
        <v>20</v>
      </c>
      <c r="S30" s="34">
        <v>120</v>
      </c>
      <c r="T30" s="35">
        <v>166</v>
      </c>
      <c r="U30" s="36" t="s">
        <v>114</v>
      </c>
      <c r="V30" s="37">
        <v>166</v>
      </c>
      <c r="W30" s="36">
        <v>3</v>
      </c>
      <c r="X30" s="36"/>
      <c r="Y30" s="36">
        <v>20</v>
      </c>
      <c r="Z30" s="37">
        <v>120</v>
      </c>
      <c r="AA30" s="36">
        <v>20</v>
      </c>
      <c r="AB30" s="37">
        <v>120</v>
      </c>
      <c r="AC30" s="38" t="s">
        <v>4</v>
      </c>
      <c r="AD30" s="39"/>
      <c r="AE30" s="40" t="str">
        <f t="shared" si="0"/>
        <v>-</v>
      </c>
      <c r="AF30" s="40" t="str">
        <f t="shared" si="1"/>
        <v>-</v>
      </c>
      <c r="AG30" s="40" t="str">
        <f t="shared" si="2"/>
        <v>-</v>
      </c>
      <c r="AH30" s="40">
        <f t="shared" si="3"/>
        <v>56</v>
      </c>
      <c r="AI30" s="40">
        <f t="shared" si="4"/>
        <v>110.01300000000001</v>
      </c>
      <c r="AJ30" s="23" t="str">
        <f t="shared" si="5"/>
        <v>110-8</v>
      </c>
      <c r="AK30" s="21" t="str">
        <f t="shared" si="6"/>
        <v>Ad Hoc Outlaws</v>
      </c>
      <c r="AL30" s="21" t="str">
        <f>B30&amp;" "&amp;C30&amp;" "&amp;$A$29</f>
        <v>Mon 4 July</v>
      </c>
      <c r="AM30" s="40" t="str">
        <f t="shared" si="7"/>
        <v>by 56 runs</v>
      </c>
      <c r="AN30" s="29" t="str">
        <f t="shared" si="8"/>
        <v>by 56 runs</v>
      </c>
      <c r="AO30" s="21" t="str">
        <f t="shared" si="9"/>
        <v>Twenty20-Lost</v>
      </c>
      <c r="AP30" s="21" t="str">
        <f t="shared" si="10"/>
        <v>Ad Hoc Outlaws-Lost</v>
      </c>
      <c r="AQ30" s="21">
        <f t="shared" si="11"/>
        <v>13</v>
      </c>
      <c r="AR30" s="29"/>
      <c r="AS30" s="21"/>
      <c r="AT30" s="29"/>
      <c r="AU30" s="21"/>
      <c r="AV30" s="29"/>
      <c r="AW30" s="29"/>
      <c r="AX30" s="21"/>
      <c r="AY30" s="21"/>
      <c r="AZ30" s="21"/>
      <c r="BA30" s="21"/>
      <c r="BB30" s="21"/>
      <c r="BC30" s="21"/>
      <c r="BD30" s="21"/>
      <c r="BE30" s="21"/>
      <c r="BF30" s="29"/>
      <c r="BG30" s="21"/>
    </row>
    <row r="31" spans="1:59" ht="18" customHeight="1">
      <c r="A31" s="28"/>
      <c r="B31" s="29" t="s">
        <v>117</v>
      </c>
      <c r="C31" s="30">
        <v>13</v>
      </c>
      <c r="D31" s="21" t="s">
        <v>138</v>
      </c>
      <c r="E31" s="29" t="s">
        <v>118</v>
      </c>
      <c r="F31" s="29" t="s">
        <v>139</v>
      </c>
      <c r="G31" s="29" t="s">
        <v>112</v>
      </c>
      <c r="H31" s="29" t="str">
        <f t="shared" si="24"/>
        <v>Cancelled</v>
      </c>
      <c r="I31" s="29" t="str">
        <f t="shared" si="25"/>
        <v/>
      </c>
      <c r="J31" s="31"/>
      <c r="K31" s="32"/>
      <c r="L31" s="32"/>
      <c r="M31" s="33"/>
      <c r="N31" s="32"/>
      <c r="O31" s="32"/>
      <c r="P31" s="32"/>
      <c r="Q31" s="33"/>
      <c r="R31" s="32"/>
      <c r="S31" s="34"/>
      <c r="T31" s="35"/>
      <c r="U31" s="36"/>
      <c r="V31" s="37"/>
      <c r="W31" s="36"/>
      <c r="X31" s="36"/>
      <c r="Y31" s="36"/>
      <c r="Z31" s="37"/>
      <c r="AA31" s="36"/>
      <c r="AB31" s="37"/>
      <c r="AC31" s="38" t="s">
        <v>133</v>
      </c>
      <c r="AD31" s="39"/>
      <c r="AE31" s="40" t="str">
        <f t="shared" si="0"/>
        <v>-</v>
      </c>
      <c r="AF31" s="40" t="str">
        <f t="shared" si="1"/>
        <v>-</v>
      </c>
      <c r="AG31" s="40" t="str">
        <f t="shared" si="2"/>
        <v>-</v>
      </c>
      <c r="AH31" s="40" t="str">
        <f t="shared" si="3"/>
        <v>-</v>
      </c>
      <c r="AI31" s="40">
        <f t="shared" si="4"/>
        <v>1.2999999999999999E-2</v>
      </c>
      <c r="AJ31" s="23" t="str">
        <f t="shared" si="5"/>
        <v>-</v>
      </c>
      <c r="AK31" s="21" t="str">
        <f t="shared" si="6"/>
        <v>LSE Staff</v>
      </c>
      <c r="AL31" s="21" t="str">
        <f t="shared" ref="AL31:AL36" si="26">B31&amp;" "&amp;C31&amp;" "&amp;$A$29</f>
        <v>Wed 13 July</v>
      </c>
      <c r="AM31" s="40" t="str">
        <f t="shared" si="7"/>
        <v/>
      </c>
      <c r="AN31" s="29" t="str">
        <f t="shared" si="8"/>
        <v/>
      </c>
      <c r="AO31" s="21" t="str">
        <f t="shared" si="9"/>
        <v>Afternoon-Cancelled</v>
      </c>
      <c r="AP31" s="21" t="str">
        <f t="shared" si="10"/>
        <v>LSE Staff-Cancelled</v>
      </c>
      <c r="AQ31" s="21">
        <f t="shared" si="11"/>
        <v>13</v>
      </c>
      <c r="AR31" s="29"/>
      <c r="AS31" s="21"/>
      <c r="AT31" s="29"/>
      <c r="AU31" s="21"/>
      <c r="AV31" s="29"/>
      <c r="AW31" s="29"/>
      <c r="AX31" s="21"/>
      <c r="AY31" s="21"/>
      <c r="AZ31" s="21"/>
      <c r="BA31" s="21"/>
      <c r="BB31" s="21"/>
      <c r="BC31" s="21"/>
      <c r="BD31" s="21"/>
      <c r="BE31" s="21"/>
      <c r="BF31" s="29"/>
      <c r="BG31" s="21"/>
    </row>
    <row r="32" spans="1:59" ht="18" customHeight="1">
      <c r="A32" s="28"/>
      <c r="B32" s="29" t="s">
        <v>121</v>
      </c>
      <c r="C32" s="30">
        <v>19</v>
      </c>
      <c r="D32" s="21" t="s">
        <v>143</v>
      </c>
      <c r="E32" s="29" t="s">
        <v>118</v>
      </c>
      <c r="F32" s="29" t="s">
        <v>144</v>
      </c>
      <c r="G32" s="29" t="s">
        <v>120</v>
      </c>
      <c r="H32" s="29" t="str">
        <f t="shared" si="24"/>
        <v>Cancelled</v>
      </c>
      <c r="I32" s="29" t="str">
        <f>IF(OR(H32="cancelled",H32="",H32=0),"","Superstars "&amp;K32&amp;IF(O32="all out"," "&amp;O32,IF(O32="not all out","-"&amp;N32&amp;"(!)",IF(N32&gt;9," all out","-"&amp;N32)))&amp;IF(H32="Won"," beat ",IF(H32="lost"," lost to ",IF(H32="Tied"," tied with "," drew with ")))&amp;AK32&amp;" "&amp;T32&amp;IF(W32&gt;9," all out","-"&amp;W32)&amp;" "&amp;AM32&amp;"")</f>
        <v/>
      </c>
      <c r="J32" s="31"/>
      <c r="K32" s="32"/>
      <c r="L32" s="32"/>
      <c r="M32" s="33"/>
      <c r="N32" s="32"/>
      <c r="O32" s="32"/>
      <c r="P32" s="32"/>
      <c r="Q32" s="33"/>
      <c r="R32" s="32"/>
      <c r="S32" s="34"/>
      <c r="T32" s="35"/>
      <c r="U32" s="36"/>
      <c r="V32" s="37"/>
      <c r="W32" s="36"/>
      <c r="X32" s="36"/>
      <c r="Y32" s="36"/>
      <c r="Z32" s="37"/>
      <c r="AA32" s="36"/>
      <c r="AB32" s="37"/>
      <c r="AC32" s="38" t="s">
        <v>133</v>
      </c>
      <c r="AD32" s="39"/>
      <c r="AE32" s="40" t="str">
        <f t="shared" si="0"/>
        <v>-</v>
      </c>
      <c r="AF32" s="40" t="str">
        <f t="shared" si="1"/>
        <v>-</v>
      </c>
      <c r="AG32" s="40" t="str">
        <f t="shared" si="2"/>
        <v>-</v>
      </c>
      <c r="AH32" s="40" t="str">
        <f t="shared" si="3"/>
        <v>-</v>
      </c>
      <c r="AI32" s="40">
        <f t="shared" si="4"/>
        <v>1.2999999999999999E-2</v>
      </c>
      <c r="AJ32" s="23" t="str">
        <f t="shared" si="5"/>
        <v>-</v>
      </c>
      <c r="AK32" s="21" t="str">
        <f t="shared" si="6"/>
        <v>Westminster</v>
      </c>
      <c r="AL32" s="21" t="str">
        <f t="shared" si="26"/>
        <v>Tue 19 July</v>
      </c>
      <c r="AM32" s="40" t="str">
        <f t="shared" si="7"/>
        <v/>
      </c>
      <c r="AN32" s="29" t="str">
        <f t="shared" si="8"/>
        <v/>
      </c>
      <c r="AO32" s="21" t="str">
        <f t="shared" si="9"/>
        <v>Twenty20-Cancelled</v>
      </c>
      <c r="AP32" s="21" t="str">
        <f t="shared" si="10"/>
        <v>Westminster-Cancelled</v>
      </c>
      <c r="AQ32" s="21">
        <f t="shared" si="11"/>
        <v>13</v>
      </c>
      <c r="AR32" s="29"/>
      <c r="AS32" s="21"/>
      <c r="AT32" s="29"/>
      <c r="AU32" s="21"/>
      <c r="AV32" s="29"/>
      <c r="AW32" s="29"/>
      <c r="AX32" s="21"/>
      <c r="AY32" s="21"/>
      <c r="AZ32" s="21"/>
      <c r="BA32" s="21"/>
      <c r="BB32" s="21"/>
      <c r="BC32" s="21"/>
      <c r="BD32" s="21"/>
      <c r="BE32" s="21"/>
      <c r="BF32" s="29"/>
      <c r="BG32" s="21"/>
    </row>
    <row r="33" spans="1:59" ht="18" customHeight="1">
      <c r="A33" s="28"/>
      <c r="B33" s="29" t="s">
        <v>131</v>
      </c>
      <c r="C33" s="30">
        <v>22</v>
      </c>
      <c r="D33" s="21" t="s">
        <v>145</v>
      </c>
      <c r="E33" s="29" t="s">
        <v>125</v>
      </c>
      <c r="F33" s="29" t="s">
        <v>122</v>
      </c>
      <c r="G33" s="29" t="s">
        <v>6</v>
      </c>
      <c r="H33" s="29" t="str">
        <f t="shared" si="24"/>
        <v>Plastic silver medalists</v>
      </c>
      <c r="I33" s="29"/>
      <c r="J33" s="31"/>
      <c r="K33" s="32"/>
      <c r="L33" s="32"/>
      <c r="M33" s="33"/>
      <c r="N33" s="32"/>
      <c r="O33" s="32"/>
      <c r="P33" s="32"/>
      <c r="Q33" s="33"/>
      <c r="R33" s="32"/>
      <c r="S33" s="34"/>
      <c r="T33" s="35"/>
      <c r="U33" s="36"/>
      <c r="V33" s="37"/>
      <c r="W33" s="36"/>
      <c r="X33" s="36"/>
      <c r="Y33" s="36"/>
      <c r="Z33" s="37"/>
      <c r="AA33" s="36"/>
      <c r="AB33" s="37"/>
      <c r="AC33" s="38" t="s">
        <v>315</v>
      </c>
      <c r="AD33" s="39"/>
      <c r="AE33" s="40" t="str">
        <f t="shared" si="0"/>
        <v>-</v>
      </c>
      <c r="AF33" s="40" t="str">
        <f t="shared" si="1"/>
        <v>-</v>
      </c>
      <c r="AG33" s="40" t="str">
        <f t="shared" si="2"/>
        <v>-</v>
      </c>
      <c r="AH33" s="40" t="str">
        <f t="shared" si="3"/>
        <v>-</v>
      </c>
      <c r="AI33" s="40">
        <f t="shared" si="4"/>
        <v>1.4E-2</v>
      </c>
      <c r="AJ33" s="23" t="str">
        <f t="shared" si="5"/>
        <v>-</v>
      </c>
      <c r="AK33" s="21" t="str">
        <f t="shared" si="6"/>
        <v>Sports' Day</v>
      </c>
      <c r="AL33" s="21" t="str">
        <f t="shared" si="26"/>
        <v>Fri 22 July</v>
      </c>
      <c r="AM33" s="40" t="str">
        <f t="shared" si="7"/>
        <v/>
      </c>
      <c r="AN33" s="29" t="str">
        <f t="shared" si="8"/>
        <v/>
      </c>
      <c r="AO33" s="21" t="str">
        <f t="shared" si="9"/>
        <v>6s-Plastic silver medalists</v>
      </c>
      <c r="AP33" s="21" t="str">
        <f t="shared" si="10"/>
        <v>Sports' Day-Plastic silver medalists</v>
      </c>
      <c r="AQ33" s="21">
        <f t="shared" si="11"/>
        <v>14</v>
      </c>
      <c r="AR33" s="29"/>
      <c r="AS33" s="21"/>
      <c r="AT33" s="29"/>
      <c r="AU33" s="21"/>
      <c r="AV33" s="29"/>
      <c r="AW33" s="29"/>
      <c r="AX33" s="21"/>
      <c r="AY33" s="21"/>
      <c r="AZ33" s="21"/>
      <c r="BA33" s="21"/>
      <c r="BB33" s="21"/>
      <c r="BC33" s="21"/>
      <c r="BD33" s="21"/>
      <c r="BE33" s="21"/>
      <c r="BF33" s="29"/>
      <c r="BG33" s="21"/>
    </row>
    <row r="34" spans="1:59" ht="18" customHeight="1">
      <c r="A34" s="28"/>
      <c r="B34" s="29" t="s">
        <v>108</v>
      </c>
      <c r="C34" s="30">
        <v>24</v>
      </c>
      <c r="D34" s="21" t="s">
        <v>316</v>
      </c>
      <c r="E34" s="29" t="s">
        <v>125</v>
      </c>
      <c r="F34" s="29" t="s">
        <v>122</v>
      </c>
      <c r="G34" s="29" t="s">
        <v>6</v>
      </c>
      <c r="H34" s="29" t="str">
        <f t="shared" si="24"/>
        <v>Plastic silver medalists</v>
      </c>
      <c r="I34" s="29"/>
      <c r="J34" s="31"/>
      <c r="K34" s="32"/>
      <c r="L34" s="32"/>
      <c r="M34" s="33"/>
      <c r="N34" s="32"/>
      <c r="O34" s="32"/>
      <c r="P34" s="32"/>
      <c r="Q34" s="33"/>
      <c r="R34" s="32"/>
      <c r="S34" s="34"/>
      <c r="T34" s="35"/>
      <c r="U34" s="36"/>
      <c r="V34" s="37"/>
      <c r="W34" s="36"/>
      <c r="X34" s="36"/>
      <c r="Y34" s="36"/>
      <c r="Z34" s="37"/>
      <c r="AA34" s="36"/>
      <c r="AB34" s="37"/>
      <c r="AC34" s="38" t="s">
        <v>315</v>
      </c>
      <c r="AD34" s="39"/>
      <c r="AE34" s="40" t="str">
        <f t="shared" si="0"/>
        <v>-</v>
      </c>
      <c r="AF34" s="40" t="str">
        <f t="shared" si="1"/>
        <v>-</v>
      </c>
      <c r="AG34" s="40" t="str">
        <f t="shared" si="2"/>
        <v>-</v>
      </c>
      <c r="AH34" s="40" t="str">
        <f t="shared" si="3"/>
        <v>-</v>
      </c>
      <c r="AI34" s="40">
        <f t="shared" si="4"/>
        <v>1.4999999999999999E-2</v>
      </c>
      <c r="AJ34" s="23" t="str">
        <f t="shared" si="5"/>
        <v>-</v>
      </c>
      <c r="AK34" s="21" t="str">
        <f t="shared" si="6"/>
        <v>Merv Tournament</v>
      </c>
      <c r="AL34" s="21" t="str">
        <f t="shared" si="26"/>
        <v>Sun 24 July</v>
      </c>
      <c r="AM34" s="40" t="str">
        <f t="shared" si="7"/>
        <v/>
      </c>
      <c r="AN34" s="29" t="str">
        <f t="shared" si="8"/>
        <v/>
      </c>
      <c r="AO34" s="21" t="str">
        <f t="shared" si="9"/>
        <v>6s-Plastic silver medalists</v>
      </c>
      <c r="AP34" s="21" t="str">
        <f t="shared" si="10"/>
        <v>Merv Tournament-Plastic silver medalists</v>
      </c>
      <c r="AQ34" s="21">
        <f t="shared" si="11"/>
        <v>15</v>
      </c>
      <c r="AR34" s="29"/>
      <c r="AS34" s="21"/>
      <c r="AT34" s="29"/>
      <c r="AU34" s="21"/>
      <c r="AV34" s="29"/>
      <c r="AW34" s="29"/>
      <c r="AX34" s="21"/>
      <c r="AY34" s="21"/>
      <c r="AZ34" s="21"/>
      <c r="BA34" s="21"/>
      <c r="BB34" s="21"/>
      <c r="BC34" s="21"/>
      <c r="BD34" s="21"/>
      <c r="BE34" s="21"/>
      <c r="BF34" s="29"/>
      <c r="BG34" s="21"/>
    </row>
    <row r="35" spans="1:59" ht="18" customHeight="1">
      <c r="A35" s="28"/>
      <c r="B35" s="29" t="s">
        <v>121</v>
      </c>
      <c r="C35" s="30">
        <v>26</v>
      </c>
      <c r="D35" s="21" t="s">
        <v>146</v>
      </c>
      <c r="E35" s="29" t="s">
        <v>118</v>
      </c>
      <c r="F35" s="29" t="s">
        <v>147</v>
      </c>
      <c r="G35" s="29" t="s">
        <v>120</v>
      </c>
      <c r="H35" s="29" t="str">
        <f t="shared" si="24"/>
        <v>Cancelled</v>
      </c>
      <c r="I35" s="29" t="str">
        <f t="shared" ref="I35:I36" si="27">IF(OR(H35="cancelled",H35="",H35=0),"","Superstars "&amp;K35&amp;IF(O35="all out"," "&amp;O35,IF(O35="not all out","-"&amp;N35&amp;"(!)",IF(N35&gt;9," all out","-"&amp;N35)))&amp;IF(H35="Won"," beat ",IF(H35="lost"," lost to ",IF(H35="Tied"," tied with "," drew with ")))&amp;AK35&amp;" "&amp;T35&amp;IF(W35&gt;9," all out","-"&amp;W35)&amp;" "&amp;AM35&amp;"")</f>
        <v/>
      </c>
      <c r="J35" s="31"/>
      <c r="K35" s="32"/>
      <c r="L35" s="32"/>
      <c r="M35" s="33"/>
      <c r="N35" s="32"/>
      <c r="O35" s="32"/>
      <c r="P35" s="32"/>
      <c r="Q35" s="33"/>
      <c r="R35" s="32"/>
      <c r="S35" s="34"/>
      <c r="T35" s="35"/>
      <c r="U35" s="36"/>
      <c r="V35" s="37"/>
      <c r="W35" s="36"/>
      <c r="X35" s="36"/>
      <c r="Y35" s="36"/>
      <c r="Z35" s="37"/>
      <c r="AA35" s="36"/>
      <c r="AB35" s="37"/>
      <c r="AC35" s="38" t="s">
        <v>133</v>
      </c>
      <c r="AD35" s="39"/>
      <c r="AE35" s="40" t="str">
        <f t="shared" si="0"/>
        <v>-</v>
      </c>
      <c r="AF35" s="40" t="str">
        <f t="shared" si="1"/>
        <v>-</v>
      </c>
      <c r="AG35" s="40" t="str">
        <f t="shared" si="2"/>
        <v>-</v>
      </c>
      <c r="AH35" s="40" t="str">
        <f t="shared" si="3"/>
        <v>-</v>
      </c>
      <c r="AI35" s="40">
        <f t="shared" si="4"/>
        <v>1.4999999999999999E-2</v>
      </c>
      <c r="AJ35" s="23" t="str">
        <f t="shared" si="5"/>
        <v>-</v>
      </c>
      <c r="AK35" s="21" t="str">
        <f t="shared" si="6"/>
        <v>CIPA ITMA</v>
      </c>
      <c r="AL35" s="21" t="str">
        <f t="shared" si="26"/>
        <v>Tue 26 July</v>
      </c>
      <c r="AM35" s="40" t="str">
        <f t="shared" si="7"/>
        <v/>
      </c>
      <c r="AN35" s="29" t="str">
        <f t="shared" si="8"/>
        <v/>
      </c>
      <c r="AO35" s="21" t="str">
        <f t="shared" si="9"/>
        <v>Twenty20-Cancelled</v>
      </c>
      <c r="AP35" s="21" t="str">
        <f t="shared" si="10"/>
        <v>CIPA ITMA-Cancelled</v>
      </c>
      <c r="AQ35" s="21">
        <f t="shared" si="11"/>
        <v>15</v>
      </c>
      <c r="AR35" s="29"/>
      <c r="AS35" s="21"/>
      <c r="AT35" s="29"/>
      <c r="AU35" s="21"/>
      <c r="AV35" s="29"/>
      <c r="AW35" s="29"/>
      <c r="AX35" s="21"/>
      <c r="AY35" s="21"/>
      <c r="AZ35" s="21"/>
      <c r="BA35" s="21"/>
      <c r="BB35" s="21"/>
      <c r="BC35" s="21"/>
      <c r="BD35" s="21"/>
      <c r="BE35" s="21"/>
      <c r="BF35" s="29"/>
      <c r="BG35" s="21"/>
    </row>
    <row r="36" spans="1:59" ht="18" customHeight="1">
      <c r="A36" s="28"/>
      <c r="B36" s="29" t="s">
        <v>108</v>
      </c>
      <c r="C36" s="30">
        <v>31</v>
      </c>
      <c r="D36" s="21" t="s">
        <v>148</v>
      </c>
      <c r="E36" s="29" t="s">
        <v>118</v>
      </c>
      <c r="F36" s="29" t="s">
        <v>149</v>
      </c>
      <c r="G36" s="29" t="s">
        <v>112</v>
      </c>
      <c r="H36" s="29" t="str">
        <f t="shared" si="24"/>
        <v>Cancelled</v>
      </c>
      <c r="I36" s="29" t="str">
        <f t="shared" si="27"/>
        <v/>
      </c>
      <c r="J36" s="31"/>
      <c r="K36" s="32"/>
      <c r="L36" s="32"/>
      <c r="M36" s="33"/>
      <c r="N36" s="32"/>
      <c r="O36" s="32"/>
      <c r="P36" s="32"/>
      <c r="Q36" s="33"/>
      <c r="R36" s="32"/>
      <c r="S36" s="34"/>
      <c r="T36" s="35"/>
      <c r="U36" s="36"/>
      <c r="V36" s="37"/>
      <c r="W36" s="36"/>
      <c r="X36" s="36"/>
      <c r="Y36" s="36"/>
      <c r="Z36" s="37"/>
      <c r="AA36" s="36"/>
      <c r="AB36" s="37"/>
      <c r="AC36" s="38" t="s">
        <v>133</v>
      </c>
      <c r="AD36" s="39"/>
      <c r="AE36" s="40" t="str">
        <f t="shared" si="0"/>
        <v>-</v>
      </c>
      <c r="AF36" s="40" t="str">
        <f t="shared" si="1"/>
        <v>-</v>
      </c>
      <c r="AG36" s="40" t="str">
        <f t="shared" si="2"/>
        <v>-</v>
      </c>
      <c r="AH36" s="40" t="str">
        <f t="shared" si="3"/>
        <v>-</v>
      </c>
      <c r="AI36" s="40">
        <f t="shared" si="4"/>
        <v>1.4999999999999999E-2</v>
      </c>
      <c r="AJ36" s="23" t="str">
        <f t="shared" si="5"/>
        <v>-</v>
      </c>
      <c r="AK36" s="21" t="str">
        <f t="shared" si="6"/>
        <v>Charlatans</v>
      </c>
      <c r="AL36" s="21" t="str">
        <f t="shared" si="26"/>
        <v>Sun 31 July</v>
      </c>
      <c r="AM36" s="40" t="str">
        <f t="shared" si="7"/>
        <v/>
      </c>
      <c r="AN36" s="29" t="str">
        <f t="shared" si="8"/>
        <v/>
      </c>
      <c r="AO36" s="21" t="str">
        <f t="shared" si="9"/>
        <v>Afternoon-Cancelled</v>
      </c>
      <c r="AP36" s="21" t="str">
        <f t="shared" si="10"/>
        <v>Charlatans-Cancelled</v>
      </c>
      <c r="AQ36" s="21">
        <f t="shared" si="11"/>
        <v>15</v>
      </c>
      <c r="AR36" s="29"/>
      <c r="AS36" s="21"/>
      <c r="AT36" s="29"/>
      <c r="AU36" s="21"/>
      <c r="AV36" s="29"/>
      <c r="AW36" s="29"/>
      <c r="AX36" s="21"/>
      <c r="AY36" s="21"/>
      <c r="AZ36" s="21"/>
      <c r="BA36" s="21"/>
      <c r="BB36" s="21"/>
      <c r="BC36" s="21"/>
      <c r="BD36" s="21"/>
      <c r="BE36" s="21"/>
      <c r="BF36" s="29"/>
      <c r="BG36" s="21"/>
    </row>
    <row r="37" spans="1:59" ht="18" customHeight="1">
      <c r="A37" s="28"/>
      <c r="B37" s="29"/>
      <c r="C37" s="30"/>
      <c r="D37" s="21"/>
      <c r="E37" s="29"/>
      <c r="F37" s="29"/>
      <c r="G37" s="29"/>
      <c r="H37" s="29"/>
      <c r="I37" s="29"/>
      <c r="J37" s="31"/>
      <c r="K37" s="32"/>
      <c r="L37" s="32"/>
      <c r="M37" s="33"/>
      <c r="N37" s="32"/>
      <c r="O37" s="32"/>
      <c r="P37" s="32"/>
      <c r="Q37" s="33"/>
      <c r="R37" s="32"/>
      <c r="S37" s="34"/>
      <c r="T37" s="35"/>
      <c r="U37" s="36"/>
      <c r="V37" s="37"/>
      <c r="W37" s="36"/>
      <c r="X37" s="36"/>
      <c r="Y37" s="36"/>
      <c r="Z37" s="37"/>
      <c r="AA37" s="36"/>
      <c r="AB37" s="37"/>
      <c r="AC37" s="38"/>
      <c r="AD37" s="39"/>
      <c r="AE37" s="40" t="str">
        <f t="shared" si="0"/>
        <v>-</v>
      </c>
      <c r="AF37" s="40" t="str">
        <f t="shared" si="1"/>
        <v>-</v>
      </c>
      <c r="AG37" s="40" t="str">
        <f t="shared" si="2"/>
        <v>-</v>
      </c>
      <c r="AH37" s="40" t="str">
        <f t="shared" si="3"/>
        <v>-</v>
      </c>
      <c r="AI37" s="40">
        <f t="shared" si="4"/>
        <v>1.4999999999999999E-2</v>
      </c>
      <c r="AJ37" s="23" t="str">
        <f t="shared" si="5"/>
        <v>-</v>
      </c>
      <c r="AK37" s="21">
        <f t="shared" si="6"/>
        <v>0</v>
      </c>
      <c r="AL37" s="21" t="str">
        <f>B37&amp;" "&amp;C37&amp;" "&amp;$A$9</f>
        <v xml:space="preserve">  April</v>
      </c>
      <c r="AM37" s="40" t="str">
        <f t="shared" si="7"/>
        <v/>
      </c>
      <c r="AN37" s="29" t="str">
        <f t="shared" si="8"/>
        <v/>
      </c>
      <c r="AO37" s="21" t="str">
        <f t="shared" si="9"/>
        <v>-</v>
      </c>
      <c r="AP37" s="21" t="str">
        <f t="shared" si="10"/>
        <v>0-</v>
      </c>
      <c r="AQ37" s="21">
        <f t="shared" si="11"/>
        <v>15</v>
      </c>
      <c r="AR37" s="29"/>
      <c r="AS37" s="21"/>
      <c r="AT37" s="29"/>
      <c r="AU37" s="21"/>
      <c r="AV37" s="29"/>
      <c r="AW37" s="29"/>
      <c r="AX37" s="21"/>
      <c r="AY37" s="21"/>
      <c r="AZ37" s="21"/>
      <c r="BA37" s="21"/>
      <c r="BB37" s="21"/>
      <c r="BC37" s="21"/>
      <c r="BD37" s="21"/>
      <c r="BE37" s="21"/>
      <c r="BF37" s="29"/>
      <c r="BG37" s="21"/>
    </row>
    <row r="38" spans="1:59" ht="18" customHeight="1">
      <c r="A38" s="28" t="s">
        <v>150</v>
      </c>
      <c r="B38" s="29"/>
      <c r="C38" s="30"/>
      <c r="D38" s="21"/>
      <c r="E38" s="29"/>
      <c r="F38" s="29"/>
      <c r="G38" s="29"/>
      <c r="H38" s="29"/>
      <c r="I38" s="29"/>
      <c r="J38" s="31"/>
      <c r="K38" s="32"/>
      <c r="L38" s="32"/>
      <c r="M38" s="33"/>
      <c r="N38" s="32"/>
      <c r="O38" s="32"/>
      <c r="P38" s="32"/>
      <c r="Q38" s="33"/>
      <c r="R38" s="32"/>
      <c r="S38" s="34"/>
      <c r="T38" s="35"/>
      <c r="U38" s="36"/>
      <c r="V38" s="37"/>
      <c r="W38" s="36"/>
      <c r="X38" s="36"/>
      <c r="Y38" s="36"/>
      <c r="Z38" s="37"/>
      <c r="AA38" s="36"/>
      <c r="AB38" s="37"/>
      <c r="AC38" s="38"/>
      <c r="AD38" s="39"/>
      <c r="AE38" s="40" t="str">
        <f t="shared" si="0"/>
        <v>-</v>
      </c>
      <c r="AF38" s="40" t="str">
        <f t="shared" si="1"/>
        <v>-</v>
      </c>
      <c r="AG38" s="40" t="str">
        <f t="shared" si="2"/>
        <v>-</v>
      </c>
      <c r="AH38" s="40" t="str">
        <f t="shared" si="3"/>
        <v>-</v>
      </c>
      <c r="AI38" s="40">
        <f t="shared" si="4"/>
        <v>1.4999999999999999E-2</v>
      </c>
      <c r="AJ38" s="23" t="str">
        <f t="shared" si="5"/>
        <v>-</v>
      </c>
      <c r="AK38" s="21">
        <f t="shared" si="6"/>
        <v>0</v>
      </c>
      <c r="AL38" s="21" t="str">
        <f>B38&amp;" "&amp;C38&amp;" "&amp;$A$9</f>
        <v xml:space="preserve">  April</v>
      </c>
      <c r="AM38" s="40" t="str">
        <f t="shared" si="7"/>
        <v/>
      </c>
      <c r="AN38" s="29" t="str">
        <f t="shared" si="8"/>
        <v/>
      </c>
      <c r="AO38" s="21" t="str">
        <f t="shared" si="9"/>
        <v>-</v>
      </c>
      <c r="AP38" s="21" t="str">
        <f t="shared" si="10"/>
        <v>0-</v>
      </c>
      <c r="AQ38" s="21">
        <f t="shared" si="11"/>
        <v>15</v>
      </c>
      <c r="AR38" s="29"/>
      <c r="AS38" s="21"/>
      <c r="AT38" s="29"/>
      <c r="AU38" s="21"/>
      <c r="AV38" s="29"/>
      <c r="AW38" s="29"/>
      <c r="AX38" s="21"/>
      <c r="AY38" s="21"/>
      <c r="AZ38" s="21"/>
      <c r="BA38" s="21"/>
      <c r="BB38" s="21"/>
      <c r="BC38" s="21"/>
      <c r="BD38" s="21"/>
      <c r="BE38" s="21"/>
      <c r="BF38" s="29"/>
      <c r="BG38" s="21"/>
    </row>
    <row r="39" spans="1:59" ht="18" customHeight="1">
      <c r="A39" s="28"/>
      <c r="B39" s="29" t="s">
        <v>123</v>
      </c>
      <c r="C39" s="30">
        <v>4</v>
      </c>
      <c r="D39" s="21" t="s">
        <v>62</v>
      </c>
      <c r="E39" s="29" t="s">
        <v>110</v>
      </c>
      <c r="F39" s="29" t="s">
        <v>122</v>
      </c>
      <c r="G39" s="29" t="s">
        <v>120</v>
      </c>
      <c r="H39" s="29" t="str">
        <f t="shared" ref="H39:H43" si="28">IF(AC39="","",AC39)</f>
        <v>Won</v>
      </c>
      <c r="I39" s="29" t="str">
        <f t="shared" ref="I39:I43" si="29">IF(OR(H39="cancelled",H39="",H39=0),"","Superstars "&amp;K39&amp;IF(O39="all out"," "&amp;O39,IF(O39="not all out","-"&amp;N39&amp;"(!)",IF(N39&gt;9," all out","-"&amp;N39)))&amp;IF(H39="Won"," beat ",IF(H39="lost"," lost to ",IF(H39="Tied"," tied with "," drew with ")))&amp;AK39&amp;" "&amp;T39&amp;IF(W39&gt;9," all out","-"&amp;W39)&amp;" "&amp;AM39&amp;"")</f>
        <v>Superstars 143-6 beat Tideway &amp; Jacobs 142-6 by 4 wickets</v>
      </c>
      <c r="J39" s="31" t="s">
        <v>124</v>
      </c>
      <c r="K39" s="32">
        <v>143</v>
      </c>
      <c r="L39" s="32" t="s">
        <v>76</v>
      </c>
      <c r="M39" s="33">
        <v>143</v>
      </c>
      <c r="N39" s="32">
        <v>6</v>
      </c>
      <c r="O39" s="32"/>
      <c r="P39" s="32">
        <v>19.399999999999999</v>
      </c>
      <c r="Q39" s="33">
        <v>118</v>
      </c>
      <c r="R39" s="32">
        <v>19.399999999999999</v>
      </c>
      <c r="S39" s="34">
        <v>118</v>
      </c>
      <c r="T39" s="35">
        <v>142</v>
      </c>
      <c r="U39" s="36" t="s">
        <v>114</v>
      </c>
      <c r="V39" s="37">
        <v>142</v>
      </c>
      <c r="W39" s="36">
        <v>6</v>
      </c>
      <c r="X39" s="36"/>
      <c r="Y39" s="36">
        <v>20</v>
      </c>
      <c r="Z39" s="37">
        <v>120</v>
      </c>
      <c r="AA39" s="36">
        <v>20</v>
      </c>
      <c r="AB39" s="37">
        <v>120</v>
      </c>
      <c r="AC39" s="38" t="s">
        <v>3</v>
      </c>
      <c r="AD39" s="39"/>
      <c r="AE39" s="40" t="str">
        <f t="shared" si="0"/>
        <v>-</v>
      </c>
      <c r="AF39" s="40">
        <f t="shared" si="1"/>
        <v>4</v>
      </c>
      <c r="AG39" s="40" t="str">
        <f t="shared" si="2"/>
        <v>-</v>
      </c>
      <c r="AH39" s="40" t="str">
        <f t="shared" si="3"/>
        <v>-</v>
      </c>
      <c r="AI39" s="40">
        <f t="shared" si="4"/>
        <v>143.01599999999999</v>
      </c>
      <c r="AJ39" s="23" t="str">
        <f t="shared" si="5"/>
        <v>143-6</v>
      </c>
      <c r="AK39" s="21" t="str">
        <f t="shared" si="6"/>
        <v>Tideway &amp; Jacobs</v>
      </c>
      <c r="AL39" s="21" t="str">
        <f>B39&amp;" "&amp;C39&amp;" "&amp;$A$38</f>
        <v>Thu 4 August</v>
      </c>
      <c r="AM39" s="40" t="str">
        <f t="shared" si="7"/>
        <v>by 4 wickets</v>
      </c>
      <c r="AN39" s="29" t="str">
        <f t="shared" si="8"/>
        <v>by 4 wickets</v>
      </c>
      <c r="AO39" s="21" t="str">
        <f t="shared" si="9"/>
        <v>Twenty20-Won</v>
      </c>
      <c r="AP39" s="21" t="str">
        <f t="shared" si="10"/>
        <v>Tideway &amp; Jacobs-Won</v>
      </c>
      <c r="AQ39" s="21">
        <f t="shared" si="11"/>
        <v>16</v>
      </c>
      <c r="AR39" s="29"/>
      <c r="AS39" s="21"/>
      <c r="AT39" s="29"/>
      <c r="AU39" s="21"/>
      <c r="AV39" s="29"/>
      <c r="AW39" s="29"/>
      <c r="AX39" s="21"/>
      <c r="AY39" s="21"/>
      <c r="AZ39" s="21"/>
      <c r="BA39" s="21"/>
      <c r="BB39" s="21"/>
      <c r="BC39" s="21"/>
      <c r="BD39" s="21"/>
      <c r="BE39" s="21"/>
      <c r="BF39" s="29"/>
      <c r="BG39" s="21"/>
    </row>
    <row r="40" spans="1:59" ht="18" customHeight="1">
      <c r="A40" s="28"/>
      <c r="B40" s="29" t="s">
        <v>117</v>
      </c>
      <c r="C40" s="30">
        <v>10</v>
      </c>
      <c r="D40" s="21" t="s">
        <v>63</v>
      </c>
      <c r="E40" s="29" t="s">
        <v>110</v>
      </c>
      <c r="F40" s="29" t="s">
        <v>122</v>
      </c>
      <c r="G40" s="29" t="s">
        <v>120</v>
      </c>
      <c r="H40" s="29" t="str">
        <f t="shared" si="28"/>
        <v>Lost</v>
      </c>
      <c r="I40" s="29" t="str">
        <f t="shared" si="29"/>
        <v>Superstars 143-5 lost to Marauders 144-3 by 7 wickets</v>
      </c>
      <c r="J40" s="31" t="s">
        <v>113</v>
      </c>
      <c r="K40" s="32">
        <v>143</v>
      </c>
      <c r="L40" s="32" t="s">
        <v>114</v>
      </c>
      <c r="M40" s="33">
        <v>143</v>
      </c>
      <c r="N40" s="32">
        <v>5</v>
      </c>
      <c r="O40" s="32"/>
      <c r="P40" s="32">
        <v>20</v>
      </c>
      <c r="Q40" s="33">
        <v>120</v>
      </c>
      <c r="R40" s="32">
        <v>20</v>
      </c>
      <c r="S40" s="34">
        <v>120</v>
      </c>
      <c r="T40" s="35">
        <v>144</v>
      </c>
      <c r="U40" s="36" t="s">
        <v>76</v>
      </c>
      <c r="V40" s="37">
        <v>144</v>
      </c>
      <c r="W40" s="36">
        <v>3</v>
      </c>
      <c r="X40" s="36"/>
      <c r="Y40" s="36">
        <v>16.100000000000001</v>
      </c>
      <c r="Z40" s="37">
        <v>97</v>
      </c>
      <c r="AA40" s="36">
        <v>16.100000000000001</v>
      </c>
      <c r="AB40" s="37">
        <v>97</v>
      </c>
      <c r="AC40" s="38" t="s">
        <v>4</v>
      </c>
      <c r="AD40" s="39"/>
      <c r="AE40" s="40" t="str">
        <f t="shared" si="0"/>
        <v>-</v>
      </c>
      <c r="AF40" s="40" t="str">
        <f t="shared" si="1"/>
        <v>-</v>
      </c>
      <c r="AG40" s="40">
        <f t="shared" si="2"/>
        <v>7</v>
      </c>
      <c r="AH40" s="40" t="str">
        <f t="shared" si="3"/>
        <v>-</v>
      </c>
      <c r="AI40" s="40">
        <f t="shared" si="4"/>
        <v>143.017</v>
      </c>
      <c r="AJ40" s="23" t="str">
        <f t="shared" si="5"/>
        <v>143-5</v>
      </c>
      <c r="AK40" s="21" t="str">
        <f t="shared" si="6"/>
        <v>Marauders</v>
      </c>
      <c r="AL40" s="21" t="str">
        <f t="shared" ref="AL40:AL43" si="30">B40&amp;" "&amp;C40&amp;" "&amp;$A$38</f>
        <v>Wed 10 August</v>
      </c>
      <c r="AM40" s="40" t="str">
        <f t="shared" si="7"/>
        <v>by 7 wickets</v>
      </c>
      <c r="AN40" s="29" t="str">
        <f t="shared" si="8"/>
        <v>by 7 wickets</v>
      </c>
      <c r="AO40" s="21" t="str">
        <f t="shared" si="9"/>
        <v>Twenty20-Lost</v>
      </c>
      <c r="AP40" s="21" t="str">
        <f t="shared" si="10"/>
        <v>Marauders-Lost</v>
      </c>
      <c r="AQ40" s="21">
        <f t="shared" si="11"/>
        <v>17</v>
      </c>
      <c r="AR40" s="29"/>
      <c r="AS40" s="21"/>
      <c r="AT40" s="29"/>
      <c r="AU40" s="21"/>
      <c r="AV40" s="29"/>
      <c r="AW40" s="29"/>
      <c r="AX40" s="21"/>
      <c r="AY40" s="21"/>
      <c r="AZ40" s="21"/>
      <c r="BA40" s="21"/>
      <c r="BB40" s="21"/>
      <c r="BC40" s="21"/>
      <c r="BD40" s="21"/>
      <c r="BE40" s="21"/>
      <c r="BF40" s="29"/>
      <c r="BG40" s="21"/>
    </row>
    <row r="41" spans="1:59" ht="18" customHeight="1">
      <c r="A41" s="28"/>
      <c r="B41" s="29" t="s">
        <v>123</v>
      </c>
      <c r="C41" s="30">
        <v>18</v>
      </c>
      <c r="D41" s="21" t="s">
        <v>151</v>
      </c>
      <c r="E41" s="29" t="s">
        <v>110</v>
      </c>
      <c r="F41" s="29" t="s">
        <v>122</v>
      </c>
      <c r="G41" s="29" t="s">
        <v>120</v>
      </c>
      <c r="H41" s="29" t="str">
        <f t="shared" si="28"/>
        <v>Cancelled</v>
      </c>
      <c r="I41" s="29" t="str">
        <f t="shared" si="29"/>
        <v/>
      </c>
      <c r="J41" s="31"/>
      <c r="K41" s="32"/>
      <c r="L41" s="32"/>
      <c r="M41" s="33"/>
      <c r="N41" s="32"/>
      <c r="O41" s="32"/>
      <c r="P41" s="32"/>
      <c r="Q41" s="33"/>
      <c r="R41" s="32"/>
      <c r="S41" s="34"/>
      <c r="T41" s="35"/>
      <c r="U41" s="36"/>
      <c r="V41" s="37"/>
      <c r="W41" s="36"/>
      <c r="X41" s="36"/>
      <c r="Y41" s="36"/>
      <c r="Z41" s="37"/>
      <c r="AA41" s="36"/>
      <c r="AB41" s="37"/>
      <c r="AC41" s="38" t="s">
        <v>133</v>
      </c>
      <c r="AD41" s="39"/>
      <c r="AE41" s="40" t="str">
        <f t="shared" si="0"/>
        <v>-</v>
      </c>
      <c r="AF41" s="40" t="str">
        <f t="shared" si="1"/>
        <v>-</v>
      </c>
      <c r="AG41" s="40" t="str">
        <f t="shared" si="2"/>
        <v>-</v>
      </c>
      <c r="AH41" s="40" t="str">
        <f t="shared" si="3"/>
        <v>-</v>
      </c>
      <c r="AI41" s="40">
        <f t="shared" si="4"/>
        <v>1.7000000000000001E-2</v>
      </c>
      <c r="AJ41" s="23" t="str">
        <f t="shared" si="5"/>
        <v>-</v>
      </c>
      <c r="AK41" s="21" t="str">
        <f t="shared" si="6"/>
        <v>LT Dinos</v>
      </c>
      <c r="AL41" s="21" t="str">
        <f t="shared" si="30"/>
        <v>Thu 18 August</v>
      </c>
      <c r="AM41" s="40" t="str">
        <f t="shared" si="7"/>
        <v/>
      </c>
      <c r="AN41" s="29" t="str">
        <f t="shared" si="8"/>
        <v/>
      </c>
      <c r="AO41" s="21" t="str">
        <f t="shared" si="9"/>
        <v>Twenty20-Cancelled</v>
      </c>
      <c r="AP41" s="21" t="str">
        <f t="shared" si="10"/>
        <v>LT Dinos-Cancelled</v>
      </c>
      <c r="AQ41" s="21">
        <f t="shared" si="11"/>
        <v>17</v>
      </c>
      <c r="AR41" s="29"/>
      <c r="AS41" s="21"/>
      <c r="AT41" s="29"/>
      <c r="AU41" s="21"/>
      <c r="AV41" s="29"/>
      <c r="AW41" s="29"/>
      <c r="AX41" s="21"/>
      <c r="AY41" s="21"/>
      <c r="AZ41" s="21"/>
      <c r="BA41" s="21"/>
      <c r="BB41" s="21"/>
      <c r="BC41" s="21"/>
      <c r="BD41" s="21"/>
      <c r="BE41" s="21"/>
      <c r="BF41" s="29"/>
      <c r="BG41" s="21"/>
    </row>
    <row r="42" spans="1:59" ht="18" customHeight="1">
      <c r="A42" s="28"/>
      <c r="B42" s="29" t="s">
        <v>123</v>
      </c>
      <c r="C42" s="30">
        <v>25</v>
      </c>
      <c r="D42" s="21" t="s">
        <v>47</v>
      </c>
      <c r="E42" s="29" t="s">
        <v>125</v>
      </c>
      <c r="F42" s="29" t="s">
        <v>152</v>
      </c>
      <c r="G42" s="29" t="s">
        <v>112</v>
      </c>
      <c r="H42" s="29" t="str">
        <f t="shared" si="28"/>
        <v>Cancelled</v>
      </c>
      <c r="I42" s="29" t="str">
        <f t="shared" si="29"/>
        <v/>
      </c>
      <c r="J42" s="31"/>
      <c r="K42" s="32"/>
      <c r="L42" s="32"/>
      <c r="M42" s="33"/>
      <c r="N42" s="32"/>
      <c r="O42" s="32"/>
      <c r="P42" s="32"/>
      <c r="Q42" s="33"/>
      <c r="R42" s="32"/>
      <c r="S42" s="34"/>
      <c r="T42" s="35"/>
      <c r="U42" s="36"/>
      <c r="V42" s="37"/>
      <c r="W42" s="36"/>
      <c r="X42" s="36"/>
      <c r="Y42" s="36"/>
      <c r="Z42" s="37"/>
      <c r="AA42" s="36"/>
      <c r="AB42" s="37"/>
      <c r="AC42" s="38" t="s">
        <v>133</v>
      </c>
      <c r="AD42" s="39"/>
      <c r="AE42" s="40" t="str">
        <f t="shared" si="0"/>
        <v>-</v>
      </c>
      <c r="AF42" s="40" t="str">
        <f t="shared" si="1"/>
        <v>-</v>
      </c>
      <c r="AG42" s="40" t="str">
        <f t="shared" si="2"/>
        <v>-</v>
      </c>
      <c r="AH42" s="40" t="str">
        <f t="shared" si="3"/>
        <v>-</v>
      </c>
      <c r="AI42" s="40">
        <f t="shared" si="4"/>
        <v>1.7000000000000001E-2</v>
      </c>
      <c r="AJ42" s="23" t="str">
        <f t="shared" si="5"/>
        <v>-</v>
      </c>
      <c r="AK42" s="21" t="str">
        <f t="shared" si="6"/>
        <v>Dodgers</v>
      </c>
      <c r="AL42" s="21" t="str">
        <f t="shared" si="30"/>
        <v>Thu 25 August</v>
      </c>
      <c r="AM42" s="40" t="str">
        <f t="shared" si="7"/>
        <v/>
      </c>
      <c r="AN42" s="29" t="str">
        <f t="shared" si="8"/>
        <v/>
      </c>
      <c r="AO42" s="21" t="str">
        <f t="shared" si="9"/>
        <v>Afternoon-Cancelled</v>
      </c>
      <c r="AP42" s="21" t="str">
        <f t="shared" si="10"/>
        <v>Dodgers-Cancelled</v>
      </c>
      <c r="AQ42" s="21">
        <f t="shared" si="11"/>
        <v>17</v>
      </c>
      <c r="AR42" s="29"/>
      <c r="AS42" s="21"/>
      <c r="AT42" s="29"/>
      <c r="AU42" s="21"/>
      <c r="AV42" s="29"/>
      <c r="AW42" s="29"/>
      <c r="AX42" s="21"/>
      <c r="AY42" s="21"/>
      <c r="AZ42" s="21"/>
      <c r="BA42" s="21"/>
      <c r="BB42" s="21"/>
      <c r="BC42" s="21"/>
      <c r="BD42" s="21"/>
      <c r="BE42" s="21"/>
      <c r="BF42" s="29"/>
      <c r="BG42" s="21"/>
    </row>
    <row r="43" spans="1:59" ht="18" customHeight="1">
      <c r="A43" s="28"/>
      <c r="B43" s="29" t="s">
        <v>117</v>
      </c>
      <c r="C43" s="30">
        <v>31</v>
      </c>
      <c r="D43" s="21" t="s">
        <v>68</v>
      </c>
      <c r="E43" s="29" t="s">
        <v>118</v>
      </c>
      <c r="F43" s="29" t="s">
        <v>153</v>
      </c>
      <c r="G43" s="29" t="s">
        <v>112</v>
      </c>
      <c r="H43" s="29" t="str">
        <f t="shared" si="28"/>
        <v>Lost</v>
      </c>
      <c r="I43" s="29" t="str">
        <f t="shared" si="29"/>
        <v>Superstars 159 all out lost to Bank of England 165-1 by 9 wickets</v>
      </c>
      <c r="J43" s="31" t="s">
        <v>113</v>
      </c>
      <c r="K43" s="32">
        <v>159</v>
      </c>
      <c r="L43" s="32" t="s">
        <v>76</v>
      </c>
      <c r="M43" s="33">
        <v>59</v>
      </c>
      <c r="N43" s="32">
        <v>9</v>
      </c>
      <c r="O43" s="32" t="s">
        <v>116</v>
      </c>
      <c r="P43" s="32">
        <v>29.1</v>
      </c>
      <c r="Q43" s="33">
        <v>175</v>
      </c>
      <c r="R43" s="32">
        <v>29.1</v>
      </c>
      <c r="S43" s="34">
        <v>175</v>
      </c>
      <c r="T43" s="35">
        <v>165</v>
      </c>
      <c r="U43" s="36" t="s">
        <v>76</v>
      </c>
      <c r="V43" s="37">
        <v>165</v>
      </c>
      <c r="W43" s="36">
        <v>1</v>
      </c>
      <c r="X43" s="36"/>
      <c r="Y43" s="36">
        <v>22.1</v>
      </c>
      <c r="Z43" s="37">
        <v>133</v>
      </c>
      <c r="AA43" s="36">
        <v>22.1</v>
      </c>
      <c r="AB43" s="37">
        <v>133</v>
      </c>
      <c r="AC43" s="38" t="s">
        <v>4</v>
      </c>
      <c r="AD43" s="39"/>
      <c r="AE43" s="40" t="str">
        <f t="shared" si="0"/>
        <v>-</v>
      </c>
      <c r="AF43" s="40" t="str">
        <f t="shared" si="1"/>
        <v>-</v>
      </c>
      <c r="AG43" s="40">
        <f t="shared" si="2"/>
        <v>9</v>
      </c>
      <c r="AH43" s="40" t="str">
        <f t="shared" si="3"/>
        <v>-</v>
      </c>
      <c r="AI43" s="40">
        <f t="shared" si="4"/>
        <v>159.018</v>
      </c>
      <c r="AJ43" s="23" t="str">
        <f t="shared" si="5"/>
        <v>159 all out</v>
      </c>
      <c r="AK43" s="21" t="str">
        <f t="shared" si="6"/>
        <v>Bank of England</v>
      </c>
      <c r="AL43" s="21" t="str">
        <f t="shared" si="30"/>
        <v>Wed 31 August</v>
      </c>
      <c r="AM43" s="40" t="str">
        <f t="shared" si="7"/>
        <v>by 9 wickets</v>
      </c>
      <c r="AN43" s="29" t="str">
        <f t="shared" si="8"/>
        <v>by 9 wickets</v>
      </c>
      <c r="AO43" s="21" t="str">
        <f t="shared" si="9"/>
        <v>Afternoon-Lost</v>
      </c>
      <c r="AP43" s="21" t="str">
        <f t="shared" si="10"/>
        <v>Bank of England-Lost</v>
      </c>
      <c r="AQ43" s="21">
        <f t="shared" si="11"/>
        <v>18</v>
      </c>
      <c r="AR43" s="29"/>
      <c r="AS43" s="21"/>
      <c r="AT43" s="29"/>
      <c r="AU43" s="21"/>
      <c r="AV43" s="29"/>
      <c r="AW43" s="29"/>
      <c r="AX43" s="21"/>
      <c r="AY43" s="21"/>
      <c r="AZ43" s="21"/>
      <c r="BA43" s="21"/>
      <c r="BB43" s="21"/>
      <c r="BC43" s="21"/>
      <c r="BD43" s="21"/>
      <c r="BE43" s="21"/>
      <c r="BF43" s="29"/>
      <c r="BG43" s="21"/>
    </row>
    <row r="44" spans="1:59" ht="18" customHeight="1">
      <c r="A44" s="28"/>
      <c r="B44" s="29"/>
      <c r="C44" s="30"/>
      <c r="D44" s="21"/>
      <c r="E44" s="29"/>
      <c r="F44" s="29"/>
      <c r="G44" s="29"/>
      <c r="H44" s="29"/>
      <c r="I44" s="29"/>
      <c r="J44" s="31"/>
      <c r="K44" s="32"/>
      <c r="L44" s="32"/>
      <c r="M44" s="33"/>
      <c r="N44" s="32"/>
      <c r="O44" s="32"/>
      <c r="P44" s="32"/>
      <c r="Q44" s="33"/>
      <c r="R44" s="32"/>
      <c r="S44" s="34"/>
      <c r="T44" s="35"/>
      <c r="U44" s="36"/>
      <c r="V44" s="37"/>
      <c r="W44" s="36"/>
      <c r="X44" s="36"/>
      <c r="Y44" s="36"/>
      <c r="Z44" s="37"/>
      <c r="AA44" s="36"/>
      <c r="AB44" s="37"/>
      <c r="AC44" s="38"/>
      <c r="AD44" s="39"/>
      <c r="AE44" s="40" t="str">
        <f t="shared" si="0"/>
        <v>-</v>
      </c>
      <c r="AF44" s="40" t="str">
        <f t="shared" si="1"/>
        <v>-</v>
      </c>
      <c r="AG44" s="40" t="str">
        <f t="shared" si="2"/>
        <v>-</v>
      </c>
      <c r="AH44" s="40" t="str">
        <f t="shared" si="3"/>
        <v>-</v>
      </c>
      <c r="AI44" s="40">
        <f t="shared" si="4"/>
        <v>1.7999999999999999E-2</v>
      </c>
      <c r="AJ44" s="23" t="str">
        <f t="shared" si="5"/>
        <v>-</v>
      </c>
      <c r="AK44" s="21">
        <f t="shared" si="6"/>
        <v>0</v>
      </c>
      <c r="AL44" s="21" t="str">
        <f>B44&amp;" "&amp;C44&amp;" "&amp;$A$9</f>
        <v xml:space="preserve">  April</v>
      </c>
      <c r="AM44" s="40" t="str">
        <f t="shared" si="7"/>
        <v/>
      </c>
      <c r="AN44" s="29" t="str">
        <f t="shared" si="8"/>
        <v/>
      </c>
      <c r="AO44" s="21" t="str">
        <f t="shared" si="9"/>
        <v>-</v>
      </c>
      <c r="AP44" s="21" t="str">
        <f t="shared" si="10"/>
        <v>0-</v>
      </c>
      <c r="AQ44" s="21">
        <f t="shared" si="11"/>
        <v>18</v>
      </c>
      <c r="AR44" s="29"/>
      <c r="AS44" s="21"/>
      <c r="AT44" s="29"/>
      <c r="AU44" s="21"/>
      <c r="AV44" s="29"/>
      <c r="AW44" s="29"/>
      <c r="AX44" s="21"/>
      <c r="AY44" s="21"/>
      <c r="AZ44" s="21"/>
      <c r="BA44" s="21"/>
      <c r="BB44" s="21"/>
      <c r="BC44" s="21"/>
      <c r="BD44" s="21"/>
      <c r="BE44" s="21"/>
      <c r="BF44" s="29"/>
      <c r="BG44" s="21"/>
    </row>
    <row r="45" spans="1:59" ht="18" customHeight="1">
      <c r="A45" s="28" t="s">
        <v>154</v>
      </c>
      <c r="B45" s="29"/>
      <c r="C45" s="30"/>
      <c r="D45" s="21"/>
      <c r="E45" s="29"/>
      <c r="F45" s="29"/>
      <c r="G45" s="29"/>
      <c r="H45" s="29"/>
      <c r="I45" s="29"/>
      <c r="J45" s="31"/>
      <c r="K45" s="32"/>
      <c r="L45" s="32"/>
      <c r="M45" s="33"/>
      <c r="N45" s="32"/>
      <c r="O45" s="32"/>
      <c r="P45" s="32"/>
      <c r="Q45" s="33"/>
      <c r="R45" s="32"/>
      <c r="S45" s="34"/>
      <c r="T45" s="35"/>
      <c r="U45" s="36"/>
      <c r="V45" s="37"/>
      <c r="W45" s="36"/>
      <c r="X45" s="36"/>
      <c r="Y45" s="36"/>
      <c r="Z45" s="37"/>
      <c r="AA45" s="36"/>
      <c r="AB45" s="37"/>
      <c r="AC45" s="38"/>
      <c r="AD45" s="39"/>
      <c r="AE45" s="40" t="str">
        <f t="shared" si="0"/>
        <v>-</v>
      </c>
      <c r="AF45" s="40" t="str">
        <f t="shared" si="1"/>
        <v>-</v>
      </c>
      <c r="AG45" s="40" t="str">
        <f t="shared" si="2"/>
        <v>-</v>
      </c>
      <c r="AH45" s="40" t="str">
        <f t="shared" si="3"/>
        <v>-</v>
      </c>
      <c r="AI45" s="40">
        <f t="shared" si="4"/>
        <v>1.7999999999999999E-2</v>
      </c>
      <c r="AJ45" s="23" t="str">
        <f t="shared" si="5"/>
        <v>-</v>
      </c>
      <c r="AK45" s="21">
        <f t="shared" si="6"/>
        <v>0</v>
      </c>
      <c r="AL45" s="21" t="str">
        <f>B45&amp;" "&amp;C45&amp;" "&amp;$A$9</f>
        <v xml:space="preserve">  April</v>
      </c>
      <c r="AM45" s="40" t="str">
        <f t="shared" si="7"/>
        <v/>
      </c>
      <c r="AN45" s="29" t="str">
        <f t="shared" si="8"/>
        <v/>
      </c>
      <c r="AO45" s="21" t="str">
        <f t="shared" si="9"/>
        <v>-</v>
      </c>
      <c r="AP45" s="21" t="str">
        <f t="shared" si="10"/>
        <v>0-</v>
      </c>
      <c r="AQ45" s="21">
        <f t="shared" si="11"/>
        <v>18</v>
      </c>
      <c r="AR45" s="29"/>
      <c r="AS45" s="21"/>
      <c r="AT45" s="29"/>
      <c r="AU45" s="21"/>
      <c r="AV45" s="29"/>
      <c r="AW45" s="29"/>
      <c r="AX45" s="21"/>
      <c r="AY45" s="21"/>
      <c r="AZ45" s="21"/>
      <c r="BA45" s="21"/>
      <c r="BB45" s="21"/>
      <c r="BC45" s="21"/>
      <c r="BD45" s="21"/>
      <c r="BE45" s="21"/>
      <c r="BF45" s="29"/>
      <c r="BG45" s="21"/>
    </row>
    <row r="46" spans="1:59" ht="18" customHeight="1">
      <c r="A46" s="28"/>
      <c r="B46" s="29" t="s">
        <v>132</v>
      </c>
      <c r="C46" s="30">
        <v>3</v>
      </c>
      <c r="D46" s="21" t="s">
        <v>155</v>
      </c>
      <c r="E46" s="29" t="s">
        <v>110</v>
      </c>
      <c r="F46" s="29" t="s">
        <v>156</v>
      </c>
      <c r="G46" s="29" t="s">
        <v>112</v>
      </c>
      <c r="H46" s="29" t="str">
        <f t="shared" ref="H46:H48" si="31">IF(AC46="","",AC46)</f>
        <v>Cancelled</v>
      </c>
      <c r="I46" s="29" t="str">
        <f t="shared" ref="I46:I47" si="32">IF(OR(H46="cancelled",H46="",H46=0),"","Superstars "&amp;K46&amp;IF(O46="all out"," "&amp;O46,IF(O46="not all out","-"&amp;N46&amp;"(!)",IF(N46&gt;9," all out","-"&amp;N46)))&amp;IF(H46="Won"," beat ",IF(H46="lost"," lost to ",IF(H46="Tied"," tied with "," drew with ")))&amp;AK46&amp;" "&amp;T46&amp;IF(W46&gt;9," all out","-"&amp;W46)&amp;" "&amp;AM46&amp;"")</f>
        <v/>
      </c>
      <c r="J46" s="31"/>
      <c r="K46" s="32"/>
      <c r="L46" s="32"/>
      <c r="M46" s="33"/>
      <c r="N46" s="32"/>
      <c r="O46" s="32"/>
      <c r="P46" s="32"/>
      <c r="Q46" s="33"/>
      <c r="R46" s="32"/>
      <c r="S46" s="34"/>
      <c r="T46" s="35"/>
      <c r="U46" s="36"/>
      <c r="V46" s="37"/>
      <c r="W46" s="36"/>
      <c r="X46" s="36"/>
      <c r="Y46" s="36"/>
      <c r="Z46" s="37"/>
      <c r="AA46" s="36"/>
      <c r="AB46" s="37"/>
      <c r="AC46" s="38" t="s">
        <v>133</v>
      </c>
      <c r="AD46" s="39"/>
      <c r="AE46" s="40" t="str">
        <f t="shared" si="0"/>
        <v>-</v>
      </c>
      <c r="AF46" s="40" t="str">
        <f t="shared" si="1"/>
        <v>-</v>
      </c>
      <c r="AG46" s="40" t="str">
        <f t="shared" si="2"/>
        <v>-</v>
      </c>
      <c r="AH46" s="40" t="str">
        <f t="shared" si="3"/>
        <v>-</v>
      </c>
      <c r="AI46" s="40">
        <f t="shared" si="4"/>
        <v>1.7999999999999999E-2</v>
      </c>
      <c r="AJ46" s="23" t="str">
        <f t="shared" si="5"/>
        <v>-</v>
      </c>
      <c r="AK46" s="21" t="str">
        <f t="shared" si="6"/>
        <v>Green Sox</v>
      </c>
      <c r="AL46" s="21" t="str">
        <f>B46&amp;" "&amp;C46&amp;" "&amp;$A$45</f>
        <v>Sat 3 September</v>
      </c>
      <c r="AM46" s="40" t="str">
        <f t="shared" si="7"/>
        <v/>
      </c>
      <c r="AN46" s="29" t="str">
        <f t="shared" si="8"/>
        <v/>
      </c>
      <c r="AO46" s="21" t="str">
        <f t="shared" si="9"/>
        <v>Afternoon-Cancelled</v>
      </c>
      <c r="AP46" s="21" t="str">
        <f t="shared" si="10"/>
        <v>Green Sox-Cancelled</v>
      </c>
      <c r="AQ46" s="21">
        <f t="shared" si="11"/>
        <v>18</v>
      </c>
      <c r="AR46" s="29"/>
      <c r="AS46" s="21"/>
      <c r="AT46" s="29"/>
      <c r="AU46" s="21"/>
      <c r="AV46" s="29"/>
      <c r="AW46" s="29"/>
      <c r="AX46" s="21"/>
      <c r="AY46" s="21"/>
      <c r="AZ46" s="21"/>
      <c r="BA46" s="21"/>
      <c r="BB46" s="21"/>
      <c r="BC46" s="21"/>
      <c r="BD46" s="21"/>
      <c r="BE46" s="21"/>
      <c r="BF46" s="29"/>
      <c r="BG46" s="21"/>
    </row>
    <row r="47" spans="1:59" ht="18" customHeight="1">
      <c r="A47" s="28"/>
      <c r="B47" s="29" t="s">
        <v>117</v>
      </c>
      <c r="C47" s="30">
        <v>7</v>
      </c>
      <c r="D47" s="21" t="s">
        <v>157</v>
      </c>
      <c r="E47" s="29" t="s">
        <v>118</v>
      </c>
      <c r="F47" s="29" t="s">
        <v>158</v>
      </c>
      <c r="G47" s="29" t="s">
        <v>112</v>
      </c>
      <c r="H47" s="29" t="str">
        <f t="shared" si="31"/>
        <v>Cancelled</v>
      </c>
      <c r="I47" s="29" t="str">
        <f t="shared" si="32"/>
        <v/>
      </c>
      <c r="J47" s="31"/>
      <c r="K47" s="32"/>
      <c r="L47" s="32"/>
      <c r="M47" s="33"/>
      <c r="N47" s="32"/>
      <c r="O47" s="32"/>
      <c r="P47" s="32"/>
      <c r="Q47" s="33"/>
      <c r="R47" s="32"/>
      <c r="S47" s="34"/>
      <c r="T47" s="35"/>
      <c r="U47" s="36"/>
      <c r="V47" s="37"/>
      <c r="W47" s="36"/>
      <c r="X47" s="36"/>
      <c r="Y47" s="36"/>
      <c r="Z47" s="37"/>
      <c r="AA47" s="36"/>
      <c r="AB47" s="37"/>
      <c r="AC47" s="38" t="s">
        <v>133</v>
      </c>
      <c r="AD47" s="39"/>
      <c r="AE47" s="40" t="str">
        <f t="shared" si="0"/>
        <v>-</v>
      </c>
      <c r="AF47" s="40" t="str">
        <f t="shared" si="1"/>
        <v>-</v>
      </c>
      <c r="AG47" s="40" t="str">
        <f t="shared" si="2"/>
        <v>-</v>
      </c>
      <c r="AH47" s="40" t="str">
        <f t="shared" si="3"/>
        <v>-</v>
      </c>
      <c r="AI47" s="40">
        <f t="shared" si="4"/>
        <v>1.7999999999999999E-2</v>
      </c>
      <c r="AJ47" s="23" t="str">
        <f t="shared" si="5"/>
        <v>-</v>
      </c>
      <c r="AK47" s="21" t="str">
        <f t="shared" si="6"/>
        <v>SMCC Midweek XI</v>
      </c>
      <c r="AL47" s="21" t="str">
        <f t="shared" ref="AL47:AL48" si="33">B47&amp;" "&amp;C47&amp;" "&amp;$A$45</f>
        <v>Wed 7 September</v>
      </c>
      <c r="AM47" s="40" t="str">
        <f t="shared" si="7"/>
        <v/>
      </c>
      <c r="AN47" s="29" t="str">
        <f t="shared" si="8"/>
        <v/>
      </c>
      <c r="AO47" s="21" t="str">
        <f t="shared" si="9"/>
        <v>Afternoon-Cancelled</v>
      </c>
      <c r="AP47" s="21" t="str">
        <f t="shared" si="10"/>
        <v>SMCC Midweek XI-Cancelled</v>
      </c>
      <c r="AQ47" s="21">
        <f t="shared" si="11"/>
        <v>18</v>
      </c>
      <c r="AR47" s="29"/>
      <c r="AS47" s="21"/>
      <c r="AT47" s="29"/>
      <c r="AU47" s="21"/>
      <c r="AV47" s="29"/>
      <c r="AW47" s="29"/>
      <c r="AX47" s="21"/>
      <c r="AY47" s="21"/>
      <c r="AZ47" s="21"/>
      <c r="BA47" s="21"/>
      <c r="BB47" s="21"/>
      <c r="BC47" s="21"/>
      <c r="BD47" s="21"/>
      <c r="BE47" s="21"/>
      <c r="BF47" s="29"/>
      <c r="BG47" s="21"/>
    </row>
    <row r="48" spans="1:59" ht="18" customHeight="1">
      <c r="A48" s="28"/>
      <c r="B48" s="29" t="s">
        <v>132</v>
      </c>
      <c r="C48" s="30">
        <v>17</v>
      </c>
      <c r="D48" s="21" t="s">
        <v>159</v>
      </c>
      <c r="E48" s="29" t="s">
        <v>118</v>
      </c>
      <c r="F48" s="29" t="s">
        <v>160</v>
      </c>
      <c r="G48" s="29" t="s">
        <v>112</v>
      </c>
      <c r="H48" s="29" t="str">
        <f t="shared" si="31"/>
        <v>Lost</v>
      </c>
      <c r="I48" s="29" t="str">
        <f>IF(OR(H48="cancelled",H48="",H48=0),"","Superstars "&amp;K48&amp;IF(O48="all out"," "&amp;O48,IF(O48="not all out","-"&amp;N48&amp;"(!)",IF(N48&gt;9," all out","-"&amp;N48)))&amp;IF(H48="Won"," beat ",IF(H48="lost"," lost to ",IF(H48="Tied"," tied with "," drew with ")))&amp;AK48&amp;" "&amp;T48&amp;IF(W48&gt;9," all out","-"&amp;W48)&amp;" "&amp;AM48&amp;"")</f>
        <v>Superstars 108-5 lost to Prince's Head 210-6 by 102 runs</v>
      </c>
      <c r="J48" s="31" t="s">
        <v>124</v>
      </c>
      <c r="K48" s="32">
        <v>108</v>
      </c>
      <c r="L48" s="32" t="s">
        <v>114</v>
      </c>
      <c r="M48" s="33">
        <v>108</v>
      </c>
      <c r="N48" s="32">
        <v>5</v>
      </c>
      <c r="O48" s="32"/>
      <c r="P48" s="32">
        <v>25</v>
      </c>
      <c r="Q48" s="33">
        <v>150</v>
      </c>
      <c r="R48" s="32">
        <v>25</v>
      </c>
      <c r="S48" s="34">
        <v>150</v>
      </c>
      <c r="T48" s="35">
        <v>210</v>
      </c>
      <c r="U48" s="36" t="s">
        <v>114</v>
      </c>
      <c r="V48" s="37">
        <v>210</v>
      </c>
      <c r="W48" s="36">
        <v>6</v>
      </c>
      <c r="X48" s="36"/>
      <c r="Y48" s="36">
        <v>25</v>
      </c>
      <c r="Z48" s="37">
        <v>150</v>
      </c>
      <c r="AA48" s="36">
        <v>25</v>
      </c>
      <c r="AB48" s="37">
        <v>150</v>
      </c>
      <c r="AC48" s="38" t="s">
        <v>4</v>
      </c>
      <c r="AD48" s="39"/>
      <c r="AE48" s="40" t="str">
        <f t="shared" si="0"/>
        <v>-</v>
      </c>
      <c r="AF48" s="40" t="str">
        <f t="shared" si="1"/>
        <v>-</v>
      </c>
      <c r="AG48" s="40" t="str">
        <f t="shared" si="2"/>
        <v>-</v>
      </c>
      <c r="AH48" s="40">
        <f t="shared" si="3"/>
        <v>102</v>
      </c>
      <c r="AI48" s="40">
        <f t="shared" si="4"/>
        <v>108.01900000000001</v>
      </c>
      <c r="AJ48" s="23" t="str">
        <f t="shared" si="5"/>
        <v>108-5</v>
      </c>
      <c r="AK48" s="21" t="str">
        <f t="shared" si="6"/>
        <v>Prince's Head</v>
      </c>
      <c r="AL48" s="21" t="str">
        <f t="shared" si="33"/>
        <v>Sat 17 September</v>
      </c>
      <c r="AM48" s="40" t="str">
        <f t="shared" si="7"/>
        <v>by 102 runs</v>
      </c>
      <c r="AN48" s="29" t="str">
        <f t="shared" si="8"/>
        <v>by 102 runs</v>
      </c>
      <c r="AO48" s="21" t="str">
        <f t="shared" si="9"/>
        <v>Afternoon-Lost</v>
      </c>
      <c r="AP48" s="21" t="str">
        <f t="shared" si="10"/>
        <v>Prince's Head-Lost</v>
      </c>
      <c r="AQ48" s="21">
        <f t="shared" si="11"/>
        <v>19</v>
      </c>
      <c r="AR48" s="29"/>
      <c r="AS48" s="21"/>
      <c r="AT48" s="29"/>
      <c r="AU48" s="21"/>
      <c r="AV48" s="29"/>
      <c r="AW48" s="29"/>
      <c r="AX48" s="21"/>
      <c r="AY48" s="21"/>
      <c r="AZ48" s="21"/>
      <c r="BA48" s="21"/>
      <c r="BB48" s="21"/>
      <c r="BC48" s="21"/>
      <c r="BD48" s="21"/>
      <c r="BE48" s="21"/>
      <c r="BF48" s="29"/>
      <c r="BG48" s="21"/>
    </row>
    <row r="49" spans="1:59" ht="18" customHeight="1">
      <c r="A49" s="28"/>
      <c r="B49" s="29"/>
      <c r="C49" s="30"/>
      <c r="D49" s="21"/>
      <c r="E49" s="29"/>
      <c r="F49" s="29"/>
      <c r="G49" s="29"/>
      <c r="H49" s="29"/>
      <c r="I49" s="29"/>
      <c r="J49" s="31"/>
      <c r="K49" s="32"/>
      <c r="L49" s="32"/>
      <c r="M49" s="33"/>
      <c r="N49" s="32"/>
      <c r="O49" s="32"/>
      <c r="P49" s="32"/>
      <c r="Q49" s="33"/>
      <c r="R49" s="32"/>
      <c r="S49" s="34"/>
      <c r="T49" s="35"/>
      <c r="U49" s="36"/>
      <c r="V49" s="37"/>
      <c r="W49" s="36"/>
      <c r="X49" s="36"/>
      <c r="Y49" s="36"/>
      <c r="Z49" s="37"/>
      <c r="AA49" s="36"/>
      <c r="AB49" s="37"/>
      <c r="AC49" s="38"/>
      <c r="AD49" s="39"/>
      <c r="AE49" s="40"/>
      <c r="AF49" s="40"/>
      <c r="AG49" s="40"/>
      <c r="AH49" s="40"/>
      <c r="AI49" s="40"/>
      <c r="AJ49" s="40"/>
      <c r="AK49" s="21"/>
      <c r="AL49" s="21"/>
      <c r="AM49" s="40"/>
      <c r="AN49" s="29"/>
      <c r="AO49" s="21"/>
      <c r="AP49" s="21"/>
      <c r="AQ49" s="21"/>
      <c r="AR49" s="29"/>
      <c r="AS49" s="21"/>
      <c r="AT49" s="29"/>
      <c r="AU49" s="21"/>
      <c r="AV49" s="29"/>
      <c r="AW49" s="29"/>
      <c r="AX49" s="21"/>
      <c r="AY49" s="21"/>
      <c r="AZ49" s="21"/>
      <c r="BA49" s="21"/>
      <c r="BB49" s="21"/>
      <c r="BC49" s="21"/>
      <c r="BD49" s="21"/>
      <c r="BE49" s="21"/>
      <c r="BF49" s="29"/>
      <c r="BG49" s="21"/>
    </row>
    <row r="50" spans="1:59" ht="9.75" customHeight="1">
      <c r="A50" s="19"/>
      <c r="B50" s="19"/>
      <c r="C50" s="20"/>
      <c r="D50" s="19"/>
      <c r="E50" s="19"/>
      <c r="F50" s="19"/>
      <c r="G50" s="19"/>
      <c r="H50" s="19"/>
      <c r="I50" s="19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</row>
    <row r="51" spans="1:59" ht="18" customHeight="1">
      <c r="A51" s="21"/>
      <c r="B51" s="21"/>
      <c r="C51" s="2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</row>
    <row r="52" spans="1:59" ht="18" customHeight="1">
      <c r="A52" s="21"/>
      <c r="B52" s="21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</row>
    <row r="53" spans="1:59" ht="18" customHeight="1">
      <c r="A53" s="21"/>
      <c r="B53" s="21"/>
      <c r="C53" s="23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</row>
    <row r="54" spans="1:59" ht="18" customHeight="1">
      <c r="A54" s="21"/>
      <c r="B54" s="21"/>
      <c r="C54" s="23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</row>
    <row r="55" spans="1:59" ht="18" customHeight="1">
      <c r="A55" s="21"/>
      <c r="B55" s="21"/>
      <c r="C55" s="2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</row>
    <row r="56" spans="1:59" ht="18" customHeight="1">
      <c r="A56" s="21"/>
      <c r="B56" s="21"/>
      <c r="C56" s="23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</row>
    <row r="57" spans="1:59" ht="18" customHeight="1">
      <c r="A57" s="21"/>
      <c r="B57" s="21"/>
      <c r="C57" s="23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</row>
    <row r="58" spans="1:59" ht="18" customHeight="1">
      <c r="A58" s="21"/>
      <c r="B58" s="21"/>
      <c r="C58" s="2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</row>
    <row r="59" spans="1:59" ht="18" customHeight="1">
      <c r="A59" s="21"/>
      <c r="B59" s="21"/>
      <c r="C59" s="23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</row>
    <row r="60" spans="1:59" ht="18" customHeight="1">
      <c r="A60" s="21"/>
      <c r="B60" s="21"/>
      <c r="C60" s="23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</row>
    <row r="61" spans="1:59" ht="18" customHeight="1">
      <c r="A61" s="21"/>
      <c r="B61" s="21"/>
      <c r="C61" s="2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</row>
    <row r="62" spans="1:59" ht="18" customHeight="1">
      <c r="A62" s="21"/>
      <c r="B62" s="21"/>
      <c r="C62" s="2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</row>
    <row r="63" spans="1:59" ht="18" customHeight="1">
      <c r="A63" s="21"/>
      <c r="B63" s="21"/>
      <c r="C63" s="23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</row>
    <row r="64" spans="1:59" ht="18" customHeight="1">
      <c r="A64" s="21"/>
      <c r="B64" s="21"/>
      <c r="C64" s="23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59" ht="18" customHeight="1">
      <c r="A65" s="21"/>
      <c r="B65" s="21"/>
      <c r="C65" s="2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</row>
    <row r="66" spans="1:59" ht="18" customHeight="1">
      <c r="A66" s="21"/>
      <c r="B66" s="21"/>
      <c r="C66" s="2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</row>
    <row r="67" spans="1:59" ht="18" customHeight="1">
      <c r="A67" s="21"/>
      <c r="B67" s="21"/>
      <c r="C67" s="2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</row>
    <row r="68" spans="1:59" ht="18" customHeight="1">
      <c r="A68" s="21"/>
      <c r="B68" s="21"/>
      <c r="C68" s="2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</row>
    <row r="69" spans="1:59" ht="18" customHeight="1">
      <c r="A69" s="21"/>
      <c r="B69" s="21"/>
      <c r="C69" s="23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</row>
    <row r="70" spans="1:59" ht="18" customHeight="1">
      <c r="A70" s="21"/>
      <c r="B70" s="21"/>
      <c r="C70" s="23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</row>
    <row r="71" spans="1:59" ht="18" customHeight="1">
      <c r="A71" s="21"/>
      <c r="B71" s="21"/>
      <c r="C71" s="23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</row>
    <row r="72" spans="1:59" ht="18" customHeight="1">
      <c r="A72" s="21"/>
      <c r="B72" s="21"/>
      <c r="C72" s="23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</row>
    <row r="73" spans="1:59" ht="18" customHeight="1">
      <c r="A73" s="21"/>
      <c r="B73" s="21"/>
      <c r="C73" s="23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</row>
    <row r="74" spans="1:59" ht="18" customHeight="1">
      <c r="A74" s="21"/>
      <c r="B74" s="21"/>
      <c r="C74" s="23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</row>
    <row r="75" spans="1:59" ht="18" customHeight="1">
      <c r="A75" s="21"/>
      <c r="B75" s="21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59" ht="18" customHeight="1">
      <c r="A76" s="21"/>
      <c r="B76" s="21"/>
      <c r="C76" s="23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59" ht="18" customHeight="1">
      <c r="A77" s="21"/>
      <c r="B77" s="21"/>
      <c r="C77" s="23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</row>
    <row r="78" spans="1:59" ht="18" customHeight="1">
      <c r="A78" s="21"/>
      <c r="B78" s="21"/>
      <c r="C78" s="23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1:59" ht="18" customHeight="1">
      <c r="A79" s="21"/>
      <c r="B79" s="21"/>
      <c r="C79" s="23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59" ht="18" customHeight="1">
      <c r="A80" s="21"/>
      <c r="B80" s="21"/>
      <c r="C80" s="23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</row>
    <row r="81" spans="1:59" ht="18" customHeight="1">
      <c r="A81" s="21"/>
      <c r="B81" s="21"/>
      <c r="C81" s="23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</row>
    <row r="82" spans="1:59" ht="18" customHeight="1">
      <c r="A82" s="21"/>
      <c r="B82" s="21"/>
      <c r="C82" s="23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</row>
    <row r="83" spans="1:59" ht="18" customHeight="1">
      <c r="A83" s="21"/>
      <c r="B83" s="21"/>
      <c r="C83" s="23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</row>
    <row r="84" spans="1:59" ht="18" customHeight="1">
      <c r="A84" s="21"/>
      <c r="B84" s="21"/>
      <c r="C84" s="23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</row>
    <row r="85" spans="1:59" ht="18" customHeight="1">
      <c r="A85" s="21"/>
      <c r="B85" s="21"/>
      <c r="C85" s="23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59" ht="18" customHeight="1">
      <c r="A86" s="21"/>
      <c r="B86" s="21"/>
      <c r="C86" s="2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59" ht="18" customHeight="1">
      <c r="A87" s="21"/>
      <c r="B87" s="21"/>
      <c r="C87" s="23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59" ht="18" customHeight="1">
      <c r="A88" s="21"/>
      <c r="B88" s="21"/>
      <c r="C88" s="23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1:59" ht="18" customHeight="1">
      <c r="A89" s="21"/>
      <c r="B89" s="21"/>
      <c r="C89" s="23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59" ht="18" customHeight="1">
      <c r="A90" s="21"/>
      <c r="B90" s="21"/>
      <c r="C90" s="23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59" ht="18" customHeight="1">
      <c r="A91" s="21"/>
      <c r="B91" s="21"/>
      <c r="C91" s="23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</row>
    <row r="92" spans="1:59" ht="18" customHeight="1">
      <c r="A92" s="21"/>
      <c r="B92" s="21"/>
      <c r="C92" s="23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</row>
    <row r="93" spans="1:59" ht="18" customHeight="1">
      <c r="A93" s="21"/>
      <c r="B93" s="21"/>
      <c r="C93" s="23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</row>
    <row r="94" spans="1:59" ht="18" customHeight="1">
      <c r="A94" s="21"/>
      <c r="B94" s="21"/>
      <c r="C94" s="23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</row>
    <row r="95" spans="1:59" ht="18" customHeight="1">
      <c r="A95" s="21"/>
      <c r="B95" s="21"/>
      <c r="C95" s="23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</row>
    <row r="96" spans="1:59" ht="18" customHeight="1">
      <c r="A96" s="21"/>
      <c r="B96" s="21"/>
      <c r="C96" s="23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</row>
    <row r="97" spans="1:59" ht="18" customHeight="1">
      <c r="A97" s="21"/>
      <c r="B97" s="21"/>
      <c r="C97" s="23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</row>
    <row r="98" spans="1:59" ht="18" customHeight="1">
      <c r="A98" s="21"/>
      <c r="B98" s="21"/>
      <c r="C98" s="23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</row>
    <row r="99" spans="1:59" ht="18" customHeight="1">
      <c r="A99" s="21"/>
      <c r="B99" s="21"/>
      <c r="C99" s="23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</row>
    <row r="100" spans="1:59" ht="18" customHeight="1">
      <c r="A100" s="21"/>
      <c r="B100" s="21"/>
      <c r="C100" s="23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</row>
    <row r="101" spans="1:59" ht="18" customHeight="1">
      <c r="A101" s="21"/>
      <c r="B101" s="21"/>
      <c r="C101" s="23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</row>
    <row r="102" spans="1:59" ht="18" customHeight="1">
      <c r="A102" s="21"/>
      <c r="B102" s="21"/>
      <c r="C102" s="23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</row>
    <row r="103" spans="1:59" ht="18" customHeight="1">
      <c r="A103" s="21"/>
      <c r="B103" s="21"/>
      <c r="C103" s="23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1:59" ht="18" customHeight="1">
      <c r="A104" s="21"/>
      <c r="B104" s="21"/>
      <c r="C104" s="23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</row>
    <row r="105" spans="1:59" ht="18" customHeight="1">
      <c r="A105" s="21"/>
      <c r="B105" s="21"/>
      <c r="C105" s="23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</row>
    <row r="106" spans="1:59" ht="18" customHeight="1">
      <c r="A106" s="21"/>
      <c r="B106" s="21"/>
      <c r="C106" s="23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</row>
    <row r="107" spans="1:59" ht="18" customHeight="1">
      <c r="A107" s="21"/>
      <c r="B107" s="21"/>
      <c r="C107" s="23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</row>
    <row r="108" spans="1:59" ht="18" customHeight="1">
      <c r="A108" s="21"/>
      <c r="B108" s="21"/>
      <c r="C108" s="23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</row>
    <row r="109" spans="1:59" ht="18" customHeight="1">
      <c r="A109" s="21"/>
      <c r="B109" s="21"/>
      <c r="C109" s="23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</row>
    <row r="110" spans="1:59" ht="18" customHeight="1">
      <c r="A110" s="21"/>
      <c r="B110" s="21"/>
      <c r="C110" s="23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</row>
    <row r="111" spans="1:59" ht="18" customHeight="1">
      <c r="A111" s="21"/>
      <c r="B111" s="21"/>
      <c r="C111" s="23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</row>
    <row r="112" spans="1:59" ht="18" customHeight="1">
      <c r="A112" s="21"/>
      <c r="B112" s="21"/>
      <c r="C112" s="23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</row>
    <row r="113" spans="1:59" ht="18" customHeight="1">
      <c r="A113" s="21"/>
      <c r="B113" s="21"/>
      <c r="C113" s="23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</row>
    <row r="114" spans="1:59" ht="18" customHeight="1">
      <c r="A114" s="21"/>
      <c r="B114" s="21"/>
      <c r="C114" s="23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ht="18" customHeight="1">
      <c r="A115" s="21"/>
      <c r="B115" s="21"/>
      <c r="C115" s="23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ht="18" customHeight="1">
      <c r="A116" s="21"/>
      <c r="B116" s="21"/>
      <c r="C116" s="23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</row>
    <row r="117" spans="1:59" ht="18" customHeight="1">
      <c r="A117" s="21"/>
      <c r="B117" s="21"/>
      <c r="C117" s="23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</row>
    <row r="118" spans="1:59" ht="18" customHeight="1">
      <c r="A118" s="21"/>
      <c r="B118" s="21"/>
      <c r="C118" s="23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</row>
    <row r="119" spans="1:59" ht="18" customHeight="1">
      <c r="A119" s="21"/>
      <c r="B119" s="21"/>
      <c r="C119" s="23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</row>
    <row r="120" spans="1:59" ht="18" customHeight="1">
      <c r="A120" s="21"/>
      <c r="B120" s="21"/>
      <c r="C120" s="23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</row>
    <row r="121" spans="1:59" ht="18" customHeight="1">
      <c r="A121" s="21"/>
      <c r="B121" s="21"/>
      <c r="C121" s="23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</row>
    <row r="122" spans="1:59" ht="18" customHeight="1">
      <c r="A122" s="21"/>
      <c r="B122" s="21"/>
      <c r="C122" s="23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</row>
    <row r="123" spans="1:59" ht="18" customHeight="1">
      <c r="A123" s="21"/>
      <c r="B123" s="21"/>
      <c r="C123" s="23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</row>
    <row r="124" spans="1:59" ht="18" customHeight="1">
      <c r="A124" s="21"/>
      <c r="B124" s="21"/>
      <c r="C124" s="23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</row>
    <row r="125" spans="1:59" ht="18" customHeight="1">
      <c r="A125" s="21"/>
      <c r="B125" s="21"/>
      <c r="C125" s="23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</row>
    <row r="126" spans="1:59" ht="18" customHeight="1">
      <c r="A126" s="21"/>
      <c r="B126" s="21"/>
      <c r="C126" s="23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</row>
    <row r="127" spans="1:59" ht="18" customHeight="1">
      <c r="A127" s="21"/>
      <c r="B127" s="21"/>
      <c r="C127" s="23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</row>
    <row r="128" spans="1:59" ht="18" customHeight="1">
      <c r="A128" s="21"/>
      <c r="B128" s="21"/>
      <c r="C128" s="23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</row>
    <row r="129" spans="1:59" ht="18" customHeight="1">
      <c r="A129" s="21"/>
      <c r="B129" s="21"/>
      <c r="C129" s="2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</row>
    <row r="130" spans="1:59" ht="18" customHeight="1">
      <c r="A130" s="21"/>
      <c r="B130" s="21"/>
      <c r="C130" s="23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</row>
    <row r="131" spans="1:59" ht="18" customHeight="1">
      <c r="A131" s="21"/>
      <c r="B131" s="21"/>
      <c r="C131" s="23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</row>
    <row r="132" spans="1:59" ht="18" customHeight="1">
      <c r="A132" s="21"/>
      <c r="B132" s="21"/>
      <c r="C132" s="23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</row>
    <row r="133" spans="1:59" ht="18" customHeight="1">
      <c r="A133" s="21"/>
      <c r="B133" s="21"/>
      <c r="C133" s="23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</row>
    <row r="134" spans="1:59" ht="18" customHeight="1">
      <c r="A134" s="21"/>
      <c r="B134" s="21"/>
      <c r="C134" s="23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</row>
    <row r="135" spans="1:59" ht="18" customHeight="1">
      <c r="A135" s="21"/>
      <c r="B135" s="21"/>
      <c r="C135" s="23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</row>
    <row r="136" spans="1:59" ht="18" customHeight="1">
      <c r="A136" s="21"/>
      <c r="B136" s="21"/>
      <c r="C136" s="23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</row>
    <row r="137" spans="1:59" ht="18" customHeight="1">
      <c r="A137" s="21"/>
      <c r="B137" s="21"/>
      <c r="C137" s="23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</row>
    <row r="138" spans="1:59" ht="18" customHeight="1">
      <c r="A138" s="21"/>
      <c r="B138" s="21"/>
      <c r="C138" s="23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</row>
    <row r="139" spans="1:59" ht="18" customHeight="1">
      <c r="A139" s="21"/>
      <c r="B139" s="21"/>
      <c r="C139" s="23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</row>
    <row r="140" spans="1:59" ht="18" customHeight="1">
      <c r="A140" s="21"/>
      <c r="B140" s="21"/>
      <c r="C140" s="23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</row>
    <row r="141" spans="1:59" ht="18" customHeight="1">
      <c r="A141" s="21"/>
      <c r="B141" s="21"/>
      <c r="C141" s="23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</row>
    <row r="142" spans="1:59" ht="18" customHeight="1">
      <c r="A142" s="21"/>
      <c r="B142" s="21"/>
      <c r="C142" s="23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</row>
    <row r="143" spans="1:59" ht="18" customHeight="1">
      <c r="A143" s="21"/>
      <c r="B143" s="21"/>
      <c r="C143" s="23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</row>
    <row r="144" spans="1:59" ht="18" customHeight="1">
      <c r="A144" s="21"/>
      <c r="B144" s="21"/>
      <c r="C144" s="23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</row>
    <row r="145" spans="1:59" ht="18" customHeight="1">
      <c r="A145" s="21"/>
      <c r="B145" s="21"/>
      <c r="C145" s="23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</row>
    <row r="146" spans="1:59" ht="18" customHeight="1">
      <c r="A146" s="21"/>
      <c r="B146" s="21"/>
      <c r="C146" s="23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</row>
    <row r="147" spans="1:59" ht="18" customHeight="1">
      <c r="A147" s="21"/>
      <c r="B147" s="21"/>
      <c r="C147" s="23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</row>
    <row r="148" spans="1:59" ht="18" customHeight="1">
      <c r="A148" s="21"/>
      <c r="B148" s="21"/>
      <c r="C148" s="23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</row>
    <row r="149" spans="1:59" ht="18" customHeight="1">
      <c r="A149" s="21"/>
      <c r="B149" s="21"/>
      <c r="C149" s="23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</row>
    <row r="150" spans="1:59" ht="18" customHeight="1">
      <c r="A150" s="21"/>
      <c r="B150" s="21"/>
      <c r="C150" s="23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</row>
    <row r="151" spans="1:59" ht="18" customHeight="1">
      <c r="A151" s="21"/>
      <c r="B151" s="21"/>
      <c r="C151" s="23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</row>
    <row r="152" spans="1:59" ht="18" customHeight="1">
      <c r="A152" s="21"/>
      <c r="B152" s="21"/>
      <c r="C152" s="23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</row>
    <row r="153" spans="1:59" ht="18" customHeight="1">
      <c r="A153" s="21"/>
      <c r="B153" s="21"/>
      <c r="C153" s="23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</row>
    <row r="154" spans="1:59" ht="18" customHeight="1">
      <c r="A154" s="21"/>
      <c r="B154" s="21"/>
      <c r="C154" s="23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</row>
    <row r="155" spans="1:59" ht="18" customHeight="1">
      <c r="A155" s="21"/>
      <c r="B155" s="21"/>
      <c r="C155" s="23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</row>
    <row r="156" spans="1:59" ht="18" customHeight="1">
      <c r="A156" s="21"/>
      <c r="B156" s="21"/>
      <c r="C156" s="23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</row>
    <row r="157" spans="1:59" ht="18" customHeight="1">
      <c r="A157" s="21"/>
      <c r="B157" s="21"/>
      <c r="C157" s="23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</row>
    <row r="158" spans="1:59" ht="18" customHeight="1">
      <c r="A158" s="21"/>
      <c r="B158" s="21"/>
      <c r="C158" s="23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</row>
    <row r="159" spans="1:59" ht="18" customHeight="1">
      <c r="A159" s="21"/>
      <c r="B159" s="21"/>
      <c r="C159" s="23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</row>
    <row r="160" spans="1:59" ht="18" customHeight="1">
      <c r="A160" s="21"/>
      <c r="B160" s="21"/>
      <c r="C160" s="23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</row>
    <row r="161" spans="1:59" ht="18" customHeight="1">
      <c r="A161" s="21"/>
      <c r="B161" s="21"/>
      <c r="C161" s="23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</row>
    <row r="162" spans="1:59" ht="18" customHeight="1">
      <c r="A162" s="21"/>
      <c r="B162" s="21"/>
      <c r="C162" s="23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</row>
    <row r="163" spans="1:59" ht="18" customHeight="1">
      <c r="A163" s="21"/>
      <c r="B163" s="21"/>
      <c r="C163" s="23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</row>
    <row r="164" spans="1:59" ht="18" customHeight="1">
      <c r="A164" s="21"/>
      <c r="B164" s="21"/>
      <c r="C164" s="23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</row>
    <row r="165" spans="1:59" ht="18" customHeight="1">
      <c r="A165" s="21"/>
      <c r="B165" s="21"/>
      <c r="C165" s="23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</row>
    <row r="166" spans="1:59" ht="18" customHeight="1">
      <c r="A166" s="21"/>
      <c r="B166" s="21"/>
      <c r="C166" s="23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</row>
    <row r="167" spans="1:59" ht="18" customHeight="1">
      <c r="A167" s="21"/>
      <c r="B167" s="21"/>
      <c r="C167" s="23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</row>
    <row r="168" spans="1:59" ht="18" customHeight="1">
      <c r="A168" s="21"/>
      <c r="B168" s="21"/>
      <c r="C168" s="23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</row>
    <row r="169" spans="1:59" ht="18" customHeight="1">
      <c r="A169" s="21"/>
      <c r="B169" s="21"/>
      <c r="C169" s="23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</row>
    <row r="170" spans="1:59" ht="18" customHeight="1">
      <c r="A170" s="21"/>
      <c r="B170" s="21"/>
      <c r="C170" s="23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</row>
    <row r="171" spans="1:59" ht="18" customHeight="1">
      <c r="A171" s="21"/>
      <c r="B171" s="21"/>
      <c r="C171" s="23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</row>
    <row r="172" spans="1:59" ht="18" customHeight="1">
      <c r="A172" s="21"/>
      <c r="B172" s="21"/>
      <c r="C172" s="23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</row>
    <row r="173" spans="1:59" ht="18" customHeight="1">
      <c r="A173" s="21"/>
      <c r="B173" s="21"/>
      <c r="C173" s="23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</row>
    <row r="174" spans="1:59" ht="18" customHeight="1">
      <c r="A174" s="21"/>
      <c r="B174" s="21"/>
      <c r="C174" s="23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</row>
    <row r="175" spans="1:59" ht="18" customHeight="1">
      <c r="A175" s="21"/>
      <c r="B175" s="21"/>
      <c r="C175" s="23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</row>
    <row r="176" spans="1:59" ht="18" customHeight="1">
      <c r="A176" s="21"/>
      <c r="B176" s="21"/>
      <c r="C176" s="23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</row>
    <row r="177" spans="1:59" ht="18" customHeight="1">
      <c r="A177" s="21"/>
      <c r="B177" s="21"/>
      <c r="C177" s="23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</row>
    <row r="178" spans="1:59" ht="18" customHeight="1">
      <c r="A178" s="21"/>
      <c r="B178" s="21"/>
      <c r="C178" s="23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</row>
    <row r="179" spans="1:59" ht="18" customHeight="1">
      <c r="A179" s="21"/>
      <c r="B179" s="21"/>
      <c r="C179" s="23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</row>
    <row r="180" spans="1:59" ht="18" customHeight="1">
      <c r="A180" s="21"/>
      <c r="B180" s="21"/>
      <c r="C180" s="23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</row>
    <row r="181" spans="1:59" ht="18" customHeight="1">
      <c r="A181" s="21"/>
      <c r="B181" s="21"/>
      <c r="C181" s="23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</row>
    <row r="182" spans="1:59" ht="18" customHeight="1">
      <c r="A182" s="21"/>
      <c r="B182" s="21"/>
      <c r="C182" s="23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</row>
    <row r="183" spans="1:59" ht="18" customHeight="1">
      <c r="A183" s="21"/>
      <c r="B183" s="21"/>
      <c r="C183" s="23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</row>
    <row r="184" spans="1:59" ht="18" customHeight="1">
      <c r="A184" s="21"/>
      <c r="B184" s="21"/>
      <c r="C184" s="23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</row>
    <row r="185" spans="1:59" ht="18" customHeight="1">
      <c r="A185" s="21"/>
      <c r="B185" s="21"/>
      <c r="C185" s="23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</row>
    <row r="186" spans="1:59" ht="18" customHeight="1">
      <c r="A186" s="21"/>
      <c r="B186" s="21"/>
      <c r="C186" s="23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</row>
    <row r="187" spans="1:59" ht="18" customHeight="1">
      <c r="A187" s="21"/>
      <c r="B187" s="21"/>
      <c r="C187" s="23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</row>
    <row r="188" spans="1:59" ht="18" customHeight="1">
      <c r="A188" s="21"/>
      <c r="B188" s="21"/>
      <c r="C188" s="23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</row>
    <row r="189" spans="1:59" ht="18" customHeight="1">
      <c r="A189" s="21"/>
      <c r="B189" s="21"/>
      <c r="C189" s="23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</row>
    <row r="190" spans="1:59" ht="18" customHeight="1">
      <c r="A190" s="21"/>
      <c r="B190" s="21"/>
      <c r="C190" s="23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</row>
    <row r="191" spans="1:59" ht="18" customHeight="1">
      <c r="A191" s="21"/>
      <c r="B191" s="21"/>
      <c r="C191" s="23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</row>
    <row r="192" spans="1:59" ht="18" customHeight="1">
      <c r="A192" s="21"/>
      <c r="B192" s="21"/>
      <c r="C192" s="23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</row>
    <row r="193" spans="1:59" ht="18" customHeight="1">
      <c r="A193" s="21"/>
      <c r="B193" s="21"/>
      <c r="C193" s="23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</row>
    <row r="194" spans="1:59" ht="18" customHeight="1">
      <c r="A194" s="21"/>
      <c r="B194" s="21"/>
      <c r="C194" s="23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</row>
    <row r="195" spans="1:59" ht="18" customHeight="1">
      <c r="A195" s="21"/>
      <c r="B195" s="21"/>
      <c r="C195" s="23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</row>
    <row r="196" spans="1:59" ht="18" customHeight="1">
      <c r="A196" s="21"/>
      <c r="B196" s="21"/>
      <c r="C196" s="23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</row>
    <row r="197" spans="1:59" ht="18" customHeight="1">
      <c r="A197" s="21"/>
      <c r="B197" s="21"/>
      <c r="C197" s="23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</row>
    <row r="198" spans="1:59" ht="18" customHeight="1">
      <c r="A198" s="21"/>
      <c r="B198" s="21"/>
      <c r="C198" s="23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</row>
    <row r="199" spans="1:59" ht="18" customHeight="1">
      <c r="A199" s="21"/>
      <c r="B199" s="21"/>
      <c r="C199" s="23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</row>
    <row r="200" spans="1:59" ht="18" customHeight="1">
      <c r="A200" s="21"/>
      <c r="B200" s="21"/>
      <c r="C200" s="23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</row>
    <row r="201" spans="1:59" ht="18" customHeight="1">
      <c r="A201" s="21"/>
      <c r="B201" s="21"/>
      <c r="C201" s="23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</row>
    <row r="202" spans="1:59" ht="18" customHeight="1">
      <c r="A202" s="21"/>
      <c r="B202" s="21"/>
      <c r="C202" s="23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</row>
    <row r="203" spans="1:59" ht="18" customHeight="1">
      <c r="A203" s="21"/>
      <c r="B203" s="21"/>
      <c r="C203" s="23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</row>
    <row r="204" spans="1:59" ht="18" customHeight="1">
      <c r="A204" s="21"/>
      <c r="B204" s="21"/>
      <c r="C204" s="23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</row>
    <row r="205" spans="1:59" ht="18" customHeight="1">
      <c r="A205" s="21"/>
      <c r="B205" s="21"/>
      <c r="C205" s="23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</row>
    <row r="206" spans="1:59" ht="18" customHeight="1">
      <c r="A206" s="21"/>
      <c r="B206" s="21"/>
      <c r="C206" s="23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</row>
    <row r="207" spans="1:59" ht="18" customHeight="1">
      <c r="A207" s="21"/>
      <c r="B207" s="21"/>
      <c r="C207" s="23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</row>
    <row r="208" spans="1:59" ht="18" customHeight="1">
      <c r="A208" s="21"/>
      <c r="B208" s="21"/>
      <c r="C208" s="23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</row>
    <row r="209" spans="1:59" ht="18" customHeight="1">
      <c r="A209" s="21"/>
      <c r="B209" s="21"/>
      <c r="C209" s="23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</row>
    <row r="210" spans="1:59" ht="18" customHeight="1">
      <c r="A210" s="21"/>
      <c r="B210" s="21"/>
      <c r="C210" s="23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</row>
    <row r="211" spans="1:59" ht="18" customHeight="1">
      <c r="A211" s="21"/>
      <c r="B211" s="21"/>
      <c r="C211" s="23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</row>
    <row r="212" spans="1:59" ht="18" customHeight="1">
      <c r="A212" s="21"/>
      <c r="B212" s="21"/>
      <c r="C212" s="23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</row>
    <row r="213" spans="1:59" ht="18" customHeight="1">
      <c r="A213" s="21"/>
      <c r="B213" s="21"/>
      <c r="C213" s="23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</row>
    <row r="214" spans="1:59" ht="18" customHeight="1">
      <c r="A214" s="21"/>
      <c r="B214" s="21"/>
      <c r="C214" s="23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</row>
    <row r="215" spans="1:59" ht="18" customHeight="1">
      <c r="A215" s="21"/>
      <c r="B215" s="21"/>
      <c r="C215" s="23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</row>
    <row r="216" spans="1:59" ht="18" customHeight="1">
      <c r="A216" s="21"/>
      <c r="B216" s="21"/>
      <c r="C216" s="23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</row>
    <row r="217" spans="1:59" ht="18" customHeight="1">
      <c r="A217" s="21"/>
      <c r="B217" s="21"/>
      <c r="C217" s="23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</row>
    <row r="218" spans="1:59" ht="18" customHeight="1">
      <c r="A218" s="21"/>
      <c r="B218" s="21"/>
      <c r="C218" s="23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</row>
    <row r="219" spans="1:59" ht="18" customHeight="1">
      <c r="A219" s="21"/>
      <c r="B219" s="21"/>
      <c r="C219" s="23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</row>
    <row r="220" spans="1:59" ht="18" customHeight="1">
      <c r="A220" s="21"/>
      <c r="B220" s="21"/>
      <c r="C220" s="23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</row>
    <row r="221" spans="1:59" ht="18" customHeight="1">
      <c r="A221" s="21"/>
      <c r="B221" s="21"/>
      <c r="C221" s="23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</row>
    <row r="222" spans="1:59" ht="18" customHeight="1">
      <c r="A222" s="21"/>
      <c r="B222" s="21"/>
      <c r="C222" s="23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</row>
    <row r="223" spans="1:59" ht="18" customHeight="1">
      <c r="A223" s="21"/>
      <c r="B223" s="21"/>
      <c r="C223" s="23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</row>
    <row r="224" spans="1:59" ht="18" customHeight="1">
      <c r="A224" s="21"/>
      <c r="B224" s="21"/>
      <c r="C224" s="23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</row>
    <row r="225" spans="1:59" ht="18" customHeight="1">
      <c r="A225" s="21"/>
      <c r="B225" s="21"/>
      <c r="C225" s="23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</row>
    <row r="226" spans="1:59" ht="18" customHeight="1">
      <c r="A226" s="21"/>
      <c r="B226" s="21"/>
      <c r="C226" s="23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</row>
    <row r="227" spans="1:59" ht="18" customHeight="1">
      <c r="A227" s="21"/>
      <c r="B227" s="21"/>
      <c r="C227" s="23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</row>
    <row r="228" spans="1:59" ht="18" customHeight="1">
      <c r="A228" s="21"/>
      <c r="B228" s="21"/>
      <c r="C228" s="23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</row>
    <row r="229" spans="1:59" ht="18" customHeight="1">
      <c r="A229" s="21"/>
      <c r="B229" s="21"/>
      <c r="C229" s="23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</row>
    <row r="230" spans="1:59" ht="18" customHeight="1">
      <c r="A230" s="21"/>
      <c r="B230" s="21"/>
      <c r="C230" s="23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</row>
    <row r="231" spans="1:59" ht="18" customHeight="1">
      <c r="A231" s="21"/>
      <c r="B231" s="21"/>
      <c r="C231" s="23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</row>
    <row r="232" spans="1:59" ht="18" customHeight="1">
      <c r="A232" s="21"/>
      <c r="B232" s="21"/>
      <c r="C232" s="23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</row>
    <row r="233" spans="1:59" ht="18" customHeight="1">
      <c r="A233" s="21"/>
      <c r="B233" s="21"/>
      <c r="C233" s="23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</row>
    <row r="234" spans="1:59" ht="18" customHeight="1">
      <c r="A234" s="21"/>
      <c r="B234" s="21"/>
      <c r="C234" s="23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</row>
    <row r="235" spans="1:59" ht="18" customHeight="1">
      <c r="A235" s="21"/>
      <c r="B235" s="21"/>
      <c r="C235" s="23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</row>
    <row r="236" spans="1:59" ht="18" customHeight="1">
      <c r="A236" s="21"/>
      <c r="B236" s="21"/>
      <c r="C236" s="23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</row>
    <row r="237" spans="1:59" ht="18" customHeight="1">
      <c r="A237" s="21"/>
      <c r="B237" s="21"/>
      <c r="C237" s="23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</row>
    <row r="238" spans="1:59" ht="18" customHeight="1">
      <c r="A238" s="21"/>
      <c r="B238" s="21"/>
      <c r="C238" s="23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</row>
    <row r="239" spans="1:59" ht="18" customHeight="1">
      <c r="A239" s="21"/>
      <c r="B239" s="21"/>
      <c r="C239" s="23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</row>
    <row r="240" spans="1:59" ht="18" customHeight="1">
      <c r="A240" s="21"/>
      <c r="B240" s="21"/>
      <c r="C240" s="23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</row>
    <row r="241" spans="1:59" ht="18" customHeight="1">
      <c r="A241" s="21"/>
      <c r="B241" s="21"/>
      <c r="C241" s="23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</row>
    <row r="242" spans="1:59" ht="18" customHeight="1">
      <c r="A242" s="21"/>
      <c r="B242" s="21"/>
      <c r="C242" s="23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</row>
    <row r="243" spans="1:59" ht="18" customHeight="1">
      <c r="A243" s="21"/>
      <c r="B243" s="21"/>
      <c r="C243" s="23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</row>
    <row r="244" spans="1:59" ht="18" customHeight="1">
      <c r="A244" s="21"/>
      <c r="B244" s="21"/>
      <c r="C244" s="23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</row>
    <row r="245" spans="1:59" ht="18" customHeight="1">
      <c r="A245" s="21"/>
      <c r="B245" s="21"/>
      <c r="C245" s="23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</row>
    <row r="246" spans="1:59" ht="18" customHeight="1">
      <c r="A246" s="21"/>
      <c r="B246" s="21"/>
      <c r="C246" s="23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</row>
    <row r="247" spans="1:59" ht="18" customHeight="1">
      <c r="A247" s="21"/>
      <c r="B247" s="21"/>
      <c r="C247" s="23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</row>
    <row r="248" spans="1:59" ht="18" customHeight="1">
      <c r="A248" s="21"/>
      <c r="B248" s="21"/>
      <c r="C248" s="23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</row>
    <row r="249" spans="1:59" ht="18" customHeight="1">
      <c r="A249" s="21"/>
      <c r="B249" s="21"/>
      <c r="C249" s="23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</row>
    <row r="250" spans="1:59" ht="18" customHeight="1">
      <c r="A250" s="21"/>
      <c r="B250" s="21"/>
      <c r="C250" s="23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</row>
    <row r="251" spans="1:59" ht="18" customHeight="1">
      <c r="A251" s="21"/>
      <c r="B251" s="21"/>
      <c r="C251" s="23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</row>
    <row r="252" spans="1:59" ht="18" customHeight="1">
      <c r="A252" s="21"/>
      <c r="B252" s="21"/>
      <c r="C252" s="23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</row>
    <row r="253" spans="1:59" ht="18" customHeight="1">
      <c r="A253" s="21"/>
      <c r="B253" s="21"/>
      <c r="C253" s="23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</row>
    <row r="254" spans="1:59" ht="18" customHeight="1">
      <c r="A254" s="21"/>
      <c r="B254" s="21"/>
      <c r="C254" s="23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</row>
    <row r="255" spans="1:59" ht="18" customHeight="1">
      <c r="A255" s="21"/>
      <c r="B255" s="21"/>
      <c r="C255" s="23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</row>
    <row r="256" spans="1:59" ht="18" customHeight="1">
      <c r="A256" s="21"/>
      <c r="B256" s="21"/>
      <c r="C256" s="23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</row>
    <row r="257" spans="1:59" ht="18" customHeight="1">
      <c r="A257" s="21"/>
      <c r="B257" s="21"/>
      <c r="C257" s="23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</row>
    <row r="258" spans="1:59" ht="18" customHeight="1">
      <c r="A258" s="21"/>
      <c r="B258" s="21"/>
      <c r="C258" s="23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</row>
    <row r="259" spans="1:59" ht="18" customHeight="1">
      <c r="A259" s="21"/>
      <c r="B259" s="21"/>
      <c r="C259" s="23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</row>
    <row r="260" spans="1:59" ht="18" customHeight="1">
      <c r="A260" s="21"/>
      <c r="B260" s="21"/>
      <c r="C260" s="23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</row>
    <row r="261" spans="1:59" ht="18" customHeight="1">
      <c r="A261" s="21"/>
      <c r="B261" s="21"/>
      <c r="C261" s="23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</row>
    <row r="262" spans="1:59" ht="18" customHeight="1">
      <c r="A262" s="21"/>
      <c r="B262" s="21"/>
      <c r="C262" s="23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</row>
    <row r="263" spans="1:59" ht="18" customHeight="1">
      <c r="A263" s="21"/>
      <c r="B263" s="21"/>
      <c r="C263" s="23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</row>
    <row r="264" spans="1:59" ht="18" customHeight="1">
      <c r="A264" s="21"/>
      <c r="B264" s="21"/>
      <c r="C264" s="23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</row>
    <row r="265" spans="1:59" ht="18" customHeight="1">
      <c r="A265" s="21"/>
      <c r="B265" s="21"/>
      <c r="C265" s="23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</row>
    <row r="266" spans="1:59" ht="18" customHeight="1">
      <c r="A266" s="21"/>
      <c r="B266" s="21"/>
      <c r="C266" s="23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</row>
    <row r="267" spans="1:59" ht="18" customHeight="1">
      <c r="A267" s="21"/>
      <c r="B267" s="21"/>
      <c r="C267" s="23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</row>
    <row r="268" spans="1:59" ht="18" customHeight="1">
      <c r="A268" s="21"/>
      <c r="B268" s="21"/>
      <c r="C268" s="23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</row>
    <row r="269" spans="1:59" ht="18" customHeight="1">
      <c r="A269" s="21"/>
      <c r="B269" s="21"/>
      <c r="C269" s="23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</row>
    <row r="270" spans="1:59" ht="18" customHeight="1">
      <c r="A270" s="21"/>
      <c r="B270" s="21"/>
      <c r="C270" s="23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</row>
    <row r="271" spans="1:59" ht="18" customHeight="1">
      <c r="A271" s="21"/>
      <c r="B271" s="21"/>
      <c r="C271" s="23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</row>
    <row r="272" spans="1:59" ht="18" customHeight="1">
      <c r="A272" s="21"/>
      <c r="B272" s="21"/>
      <c r="C272" s="23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</row>
    <row r="273" spans="1:59" ht="18" customHeight="1">
      <c r="A273" s="21"/>
      <c r="B273" s="21"/>
      <c r="C273" s="23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</row>
    <row r="274" spans="1:59" ht="18" customHeight="1">
      <c r="A274" s="21"/>
      <c r="B274" s="21"/>
      <c r="C274" s="23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</row>
    <row r="275" spans="1:59" ht="18" customHeight="1">
      <c r="A275" s="21"/>
      <c r="B275" s="21"/>
      <c r="C275" s="23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</row>
    <row r="276" spans="1:59" ht="18" customHeight="1">
      <c r="A276" s="21"/>
      <c r="B276" s="21"/>
      <c r="C276" s="23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</row>
    <row r="277" spans="1:59" ht="18" customHeight="1">
      <c r="A277" s="21"/>
      <c r="B277" s="21"/>
      <c r="C277" s="23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</row>
    <row r="278" spans="1:59" ht="18" customHeight="1">
      <c r="A278" s="21"/>
      <c r="B278" s="21"/>
      <c r="C278" s="23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</row>
    <row r="279" spans="1:59" ht="18" customHeight="1">
      <c r="A279" s="21"/>
      <c r="B279" s="21"/>
      <c r="C279" s="23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</row>
    <row r="280" spans="1:59" ht="18" customHeight="1">
      <c r="A280" s="21"/>
      <c r="B280" s="21"/>
      <c r="C280" s="23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</row>
    <row r="281" spans="1:59" ht="18" customHeight="1">
      <c r="A281" s="21"/>
      <c r="B281" s="21"/>
      <c r="C281" s="23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</row>
    <row r="282" spans="1:59" ht="18" customHeight="1">
      <c r="A282" s="21"/>
      <c r="B282" s="21"/>
      <c r="C282" s="23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</row>
    <row r="283" spans="1:59" ht="18" customHeight="1">
      <c r="A283" s="21"/>
      <c r="B283" s="21"/>
      <c r="C283" s="23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</row>
    <row r="284" spans="1:59" ht="18" customHeight="1">
      <c r="A284" s="21"/>
      <c r="B284" s="21"/>
      <c r="C284" s="23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</row>
    <row r="285" spans="1:59" ht="18" customHeight="1">
      <c r="A285" s="21"/>
      <c r="B285" s="21"/>
      <c r="C285" s="23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</row>
    <row r="286" spans="1:59" ht="18" customHeight="1">
      <c r="A286" s="21"/>
      <c r="B286" s="21"/>
      <c r="C286" s="23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</row>
    <row r="287" spans="1:59" ht="18" customHeight="1">
      <c r="A287" s="21"/>
      <c r="B287" s="21"/>
      <c r="C287" s="23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</row>
    <row r="288" spans="1:59" ht="18" customHeight="1">
      <c r="A288" s="21"/>
      <c r="B288" s="21"/>
      <c r="C288" s="23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</row>
    <row r="289" spans="1:59" ht="18" customHeight="1">
      <c r="A289" s="21"/>
      <c r="B289" s="21"/>
      <c r="C289" s="23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</row>
    <row r="290" spans="1:59" ht="18" customHeight="1">
      <c r="A290" s="21"/>
      <c r="B290" s="21"/>
      <c r="C290" s="23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</row>
    <row r="291" spans="1:59" ht="18" customHeight="1">
      <c r="A291" s="21"/>
      <c r="B291" s="21"/>
      <c r="C291" s="23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</row>
    <row r="292" spans="1:59" ht="18" customHeight="1">
      <c r="A292" s="21"/>
      <c r="B292" s="21"/>
      <c r="C292" s="23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</row>
    <row r="293" spans="1:59" ht="18" customHeight="1">
      <c r="A293" s="21"/>
      <c r="B293" s="21"/>
      <c r="C293" s="23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</row>
    <row r="294" spans="1:59" ht="18" customHeight="1">
      <c r="A294" s="21"/>
      <c r="B294" s="21"/>
      <c r="C294" s="23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</row>
    <row r="295" spans="1:59" ht="18" customHeight="1">
      <c r="A295" s="21"/>
      <c r="B295" s="21"/>
      <c r="C295" s="23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</row>
    <row r="296" spans="1:59" ht="18" customHeight="1">
      <c r="A296" s="21"/>
      <c r="B296" s="21"/>
      <c r="C296" s="23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</row>
    <row r="297" spans="1:59" ht="18" customHeight="1">
      <c r="A297" s="21"/>
      <c r="B297" s="21"/>
      <c r="C297" s="23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</row>
    <row r="298" spans="1:59" ht="18" customHeight="1">
      <c r="A298" s="21"/>
      <c r="B298" s="21"/>
      <c r="C298" s="23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</row>
    <row r="299" spans="1:59" ht="18" customHeight="1">
      <c r="A299" s="21"/>
      <c r="B299" s="21"/>
      <c r="C299" s="23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</row>
    <row r="300" spans="1:59" ht="18" customHeight="1">
      <c r="A300" s="21"/>
      <c r="B300" s="21"/>
      <c r="C300" s="23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</row>
    <row r="301" spans="1:59" ht="18" customHeight="1">
      <c r="A301" s="21"/>
      <c r="B301" s="21"/>
      <c r="C301" s="23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</row>
    <row r="302" spans="1:59" ht="18" customHeight="1">
      <c r="A302" s="21"/>
      <c r="B302" s="21"/>
      <c r="C302" s="23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</row>
    <row r="303" spans="1:59" ht="18" customHeight="1">
      <c r="A303" s="21"/>
      <c r="B303" s="21"/>
      <c r="C303" s="23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</row>
    <row r="304" spans="1:59" ht="18" customHeight="1">
      <c r="A304" s="21"/>
      <c r="B304" s="21"/>
      <c r="C304" s="23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</row>
    <row r="305" spans="1:59" ht="18" customHeight="1">
      <c r="A305" s="21"/>
      <c r="B305" s="21"/>
      <c r="C305" s="23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</row>
    <row r="306" spans="1:59" ht="18" customHeight="1">
      <c r="A306" s="21"/>
      <c r="B306" s="21"/>
      <c r="C306" s="23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</row>
    <row r="307" spans="1:59" ht="18" customHeight="1">
      <c r="A307" s="21"/>
      <c r="B307" s="21"/>
      <c r="C307" s="23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</row>
    <row r="308" spans="1:59" ht="18" customHeight="1">
      <c r="A308" s="21"/>
      <c r="B308" s="21"/>
      <c r="C308" s="23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</row>
    <row r="309" spans="1:59" ht="18" customHeight="1">
      <c r="A309" s="21"/>
      <c r="B309" s="21"/>
      <c r="C309" s="23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</row>
    <row r="310" spans="1:59" ht="18" customHeight="1">
      <c r="A310" s="21"/>
      <c r="B310" s="21"/>
      <c r="C310" s="23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</row>
    <row r="311" spans="1:59" ht="18" customHeight="1">
      <c r="A311" s="21"/>
      <c r="B311" s="21"/>
      <c r="C311" s="23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</row>
    <row r="312" spans="1:59" ht="18" customHeight="1">
      <c r="A312" s="21"/>
      <c r="B312" s="21"/>
      <c r="C312" s="23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</row>
    <row r="313" spans="1:59" ht="18" customHeight="1">
      <c r="A313" s="21"/>
      <c r="B313" s="21"/>
      <c r="C313" s="23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</row>
    <row r="314" spans="1:59" ht="18" customHeight="1">
      <c r="A314" s="21"/>
      <c r="B314" s="21"/>
      <c r="C314" s="23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</row>
    <row r="315" spans="1:59" ht="18" customHeight="1">
      <c r="A315" s="21"/>
      <c r="B315" s="21"/>
      <c r="C315" s="23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</row>
    <row r="316" spans="1:59" ht="18" customHeight="1">
      <c r="A316" s="21"/>
      <c r="B316" s="21"/>
      <c r="C316" s="23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</row>
    <row r="317" spans="1:59" ht="18" customHeight="1">
      <c r="A317" s="21"/>
      <c r="B317" s="21"/>
      <c r="C317" s="23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</row>
    <row r="318" spans="1:59" ht="18" customHeight="1">
      <c r="A318" s="21"/>
      <c r="B318" s="21"/>
      <c r="C318" s="23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</row>
    <row r="319" spans="1:59" ht="18" customHeight="1">
      <c r="A319" s="21"/>
      <c r="B319" s="21"/>
      <c r="C319" s="23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</row>
    <row r="320" spans="1:59" ht="18" customHeight="1">
      <c r="A320" s="21"/>
      <c r="B320" s="21"/>
      <c r="C320" s="23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</row>
    <row r="321" spans="1:59" ht="18" customHeight="1">
      <c r="A321" s="21"/>
      <c r="B321" s="21"/>
      <c r="C321" s="23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</row>
    <row r="322" spans="1:59" ht="18" customHeight="1">
      <c r="A322" s="21"/>
      <c r="B322" s="21"/>
      <c r="C322" s="23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</row>
    <row r="323" spans="1:59" ht="18" customHeight="1">
      <c r="A323" s="21"/>
      <c r="B323" s="21"/>
      <c r="C323" s="23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</row>
    <row r="324" spans="1:59" ht="18" customHeight="1">
      <c r="A324" s="21"/>
      <c r="B324" s="21"/>
      <c r="C324" s="23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</row>
    <row r="325" spans="1:59" ht="18" customHeight="1">
      <c r="A325" s="21"/>
      <c r="B325" s="21"/>
      <c r="C325" s="23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</row>
    <row r="326" spans="1:59" ht="18" customHeight="1">
      <c r="A326" s="21"/>
      <c r="B326" s="21"/>
      <c r="C326" s="23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</row>
    <row r="327" spans="1:59" ht="18" customHeight="1">
      <c r="A327" s="21"/>
      <c r="B327" s="21"/>
      <c r="C327" s="23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</row>
    <row r="328" spans="1:59" ht="18" customHeight="1">
      <c r="A328" s="21"/>
      <c r="B328" s="21"/>
      <c r="C328" s="23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</row>
    <row r="329" spans="1:59" ht="18" customHeight="1">
      <c r="A329" s="21"/>
      <c r="B329" s="21"/>
      <c r="C329" s="23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</row>
    <row r="330" spans="1:59" ht="18" customHeight="1">
      <c r="A330" s="21"/>
      <c r="B330" s="21"/>
      <c r="C330" s="23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</row>
    <row r="331" spans="1:59" ht="18" customHeight="1">
      <c r="A331" s="21"/>
      <c r="B331" s="21"/>
      <c r="C331" s="23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</row>
    <row r="332" spans="1:59" ht="18" customHeight="1">
      <c r="A332" s="21"/>
      <c r="B332" s="21"/>
      <c r="C332" s="23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</row>
    <row r="333" spans="1:59" ht="18" customHeight="1">
      <c r="A333" s="21"/>
      <c r="B333" s="21"/>
      <c r="C333" s="23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</row>
    <row r="334" spans="1:59" ht="18" customHeight="1">
      <c r="A334" s="21"/>
      <c r="B334" s="21"/>
      <c r="C334" s="23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</row>
    <row r="335" spans="1:59" ht="18" customHeight="1">
      <c r="A335" s="21"/>
      <c r="B335" s="21"/>
      <c r="C335" s="23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</row>
    <row r="336" spans="1:59" ht="18" customHeight="1">
      <c r="A336" s="21"/>
      <c r="B336" s="21"/>
      <c r="C336" s="23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</row>
    <row r="337" spans="1:59" ht="18" customHeight="1">
      <c r="A337" s="21"/>
      <c r="B337" s="21"/>
      <c r="C337" s="23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</row>
    <row r="338" spans="1:59" ht="18" customHeight="1">
      <c r="A338" s="21"/>
      <c r="B338" s="21"/>
      <c r="C338" s="23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</row>
    <row r="339" spans="1:59" ht="18" customHeight="1">
      <c r="A339" s="21"/>
      <c r="B339" s="21"/>
      <c r="C339" s="23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</row>
    <row r="340" spans="1:59" ht="18" customHeight="1">
      <c r="A340" s="21"/>
      <c r="B340" s="21"/>
      <c r="C340" s="23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</row>
    <row r="341" spans="1:59" ht="18" customHeight="1">
      <c r="A341" s="21"/>
      <c r="B341" s="21"/>
      <c r="C341" s="23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</row>
    <row r="342" spans="1:59" ht="18" customHeight="1">
      <c r="A342" s="21"/>
      <c r="B342" s="21"/>
      <c r="C342" s="23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</row>
    <row r="343" spans="1:59" ht="18" customHeight="1">
      <c r="A343" s="21"/>
      <c r="B343" s="21"/>
      <c r="C343" s="23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</row>
    <row r="344" spans="1:59" ht="18" customHeight="1">
      <c r="A344" s="21"/>
      <c r="B344" s="21"/>
      <c r="C344" s="23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</row>
    <row r="345" spans="1:59" ht="18" customHeight="1">
      <c r="A345" s="21"/>
      <c r="B345" s="21"/>
      <c r="C345" s="23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</row>
    <row r="346" spans="1:59" ht="18" customHeight="1">
      <c r="A346" s="21"/>
      <c r="B346" s="21"/>
      <c r="C346" s="23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</row>
    <row r="347" spans="1:59" ht="18" customHeight="1">
      <c r="A347" s="21"/>
      <c r="B347" s="21"/>
      <c r="C347" s="23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</row>
    <row r="348" spans="1:59" ht="18" customHeight="1">
      <c r="A348" s="21"/>
      <c r="B348" s="21"/>
      <c r="C348" s="23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</row>
    <row r="349" spans="1:59" ht="18" customHeight="1">
      <c r="A349" s="21"/>
      <c r="B349" s="21"/>
      <c r="C349" s="23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</row>
    <row r="350" spans="1:59" ht="18" customHeight="1">
      <c r="A350" s="21"/>
      <c r="B350" s="21"/>
      <c r="C350" s="23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</row>
    <row r="351" spans="1:59" ht="18" customHeight="1">
      <c r="A351" s="21"/>
      <c r="B351" s="21"/>
      <c r="C351" s="23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</row>
    <row r="352" spans="1:59" ht="18" customHeight="1">
      <c r="A352" s="21"/>
      <c r="B352" s="21"/>
      <c r="C352" s="23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</row>
    <row r="353" spans="1:59" ht="18" customHeight="1">
      <c r="A353" s="21"/>
      <c r="B353" s="21"/>
      <c r="C353" s="23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</row>
    <row r="354" spans="1:59" ht="18" customHeight="1">
      <c r="A354" s="21"/>
      <c r="B354" s="21"/>
      <c r="C354" s="23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</row>
    <row r="355" spans="1:59" ht="18" customHeight="1">
      <c r="A355" s="21"/>
      <c r="B355" s="21"/>
      <c r="C355" s="23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</row>
    <row r="356" spans="1:59" ht="18" customHeight="1">
      <c r="A356" s="21"/>
      <c r="B356" s="21"/>
      <c r="C356" s="23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</row>
    <row r="357" spans="1:59" ht="18" customHeight="1">
      <c r="A357" s="21"/>
      <c r="B357" s="21"/>
      <c r="C357" s="23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</row>
    <row r="358" spans="1:59" ht="18" customHeight="1">
      <c r="A358" s="21"/>
      <c r="B358" s="21"/>
      <c r="C358" s="23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</row>
    <row r="359" spans="1:59" ht="18" customHeight="1">
      <c r="A359" s="21"/>
      <c r="B359" s="21"/>
      <c r="C359" s="23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</row>
    <row r="360" spans="1:59" ht="18" customHeight="1">
      <c r="A360" s="21"/>
      <c r="B360" s="21"/>
      <c r="C360" s="23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</row>
    <row r="361" spans="1:59" ht="18" customHeight="1">
      <c r="A361" s="21"/>
      <c r="B361" s="21"/>
      <c r="C361" s="23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</row>
    <row r="362" spans="1:59" ht="18" customHeight="1">
      <c r="A362" s="21"/>
      <c r="B362" s="21"/>
      <c r="C362" s="23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</row>
    <row r="363" spans="1:59" ht="18" customHeight="1">
      <c r="A363" s="21"/>
      <c r="B363" s="21"/>
      <c r="C363" s="23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</row>
    <row r="364" spans="1:59" ht="18" customHeight="1">
      <c r="A364" s="21"/>
      <c r="B364" s="21"/>
      <c r="C364" s="23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</row>
    <row r="365" spans="1:59" ht="18" customHeight="1">
      <c r="A365" s="21"/>
      <c r="B365" s="21"/>
      <c r="C365" s="23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</row>
    <row r="366" spans="1:59" ht="18" customHeight="1">
      <c r="A366" s="21"/>
      <c r="B366" s="21"/>
      <c r="C366" s="23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</row>
    <row r="367" spans="1:59" ht="18" customHeight="1">
      <c r="A367" s="21"/>
      <c r="B367" s="21"/>
      <c r="C367" s="23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</row>
    <row r="368" spans="1:59" ht="18" customHeight="1">
      <c r="A368" s="21"/>
      <c r="B368" s="21"/>
      <c r="C368" s="23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</row>
    <row r="369" spans="1:59" ht="18" customHeight="1">
      <c r="A369" s="21"/>
      <c r="B369" s="21"/>
      <c r="C369" s="23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</row>
    <row r="370" spans="1:59" ht="18" customHeight="1">
      <c r="A370" s="21"/>
      <c r="B370" s="21"/>
      <c r="C370" s="23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</row>
    <row r="371" spans="1:59" ht="18" customHeight="1">
      <c r="A371" s="21"/>
      <c r="B371" s="21"/>
      <c r="C371" s="23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</row>
    <row r="372" spans="1:59" ht="18" customHeight="1">
      <c r="A372" s="21"/>
      <c r="B372" s="21"/>
      <c r="C372" s="23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</row>
    <row r="373" spans="1:59" ht="18" customHeight="1">
      <c r="A373" s="21"/>
      <c r="B373" s="21"/>
      <c r="C373" s="23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</row>
    <row r="374" spans="1:59" ht="18" customHeight="1">
      <c r="A374" s="21"/>
      <c r="B374" s="21"/>
      <c r="C374" s="23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</row>
    <row r="375" spans="1:59" ht="18" customHeight="1">
      <c r="A375" s="21"/>
      <c r="B375" s="21"/>
      <c r="C375" s="23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</row>
    <row r="376" spans="1:59" ht="18" customHeight="1">
      <c r="A376" s="21"/>
      <c r="B376" s="21"/>
      <c r="C376" s="23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</row>
    <row r="377" spans="1:59" ht="18" customHeight="1">
      <c r="A377" s="21"/>
      <c r="B377" s="21"/>
      <c r="C377" s="23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</row>
    <row r="378" spans="1:59" ht="18" customHeight="1">
      <c r="A378" s="21"/>
      <c r="B378" s="21"/>
      <c r="C378" s="23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</row>
    <row r="379" spans="1:59" ht="18" customHeight="1">
      <c r="A379" s="21"/>
      <c r="B379" s="21"/>
      <c r="C379" s="23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</row>
    <row r="380" spans="1:59" ht="18" customHeight="1">
      <c r="A380" s="21"/>
      <c r="B380" s="21"/>
      <c r="C380" s="23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</row>
    <row r="381" spans="1:59" ht="18" customHeight="1">
      <c r="A381" s="21"/>
      <c r="B381" s="21"/>
      <c r="C381" s="23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</row>
    <row r="382" spans="1:59" ht="18" customHeight="1">
      <c r="A382" s="21"/>
      <c r="B382" s="21"/>
      <c r="C382" s="23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</row>
    <row r="383" spans="1:59" ht="18" customHeight="1">
      <c r="A383" s="21"/>
      <c r="B383" s="21"/>
      <c r="C383" s="23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</row>
    <row r="384" spans="1:59" ht="18" customHeight="1">
      <c r="A384" s="21"/>
      <c r="B384" s="21"/>
      <c r="C384" s="23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</row>
    <row r="385" spans="1:59" ht="18" customHeight="1">
      <c r="A385" s="21"/>
      <c r="B385" s="21"/>
      <c r="C385" s="23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</row>
    <row r="386" spans="1:59" ht="18" customHeight="1">
      <c r="A386" s="21"/>
      <c r="B386" s="21"/>
      <c r="C386" s="23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</row>
    <row r="387" spans="1:59" ht="18" customHeight="1">
      <c r="A387" s="21"/>
      <c r="B387" s="21"/>
      <c r="C387" s="23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</row>
    <row r="388" spans="1:59" ht="18" customHeight="1">
      <c r="A388" s="21"/>
      <c r="B388" s="21"/>
      <c r="C388" s="23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</row>
    <row r="389" spans="1:59" ht="18" customHeight="1">
      <c r="A389" s="21"/>
      <c r="B389" s="21"/>
      <c r="C389" s="23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</row>
    <row r="390" spans="1:59" ht="18" customHeight="1">
      <c r="A390" s="21"/>
      <c r="B390" s="21"/>
      <c r="C390" s="23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</row>
    <row r="391" spans="1:59" ht="18" customHeight="1">
      <c r="A391" s="21"/>
      <c r="B391" s="21"/>
      <c r="C391" s="23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</row>
    <row r="392" spans="1:59" ht="18" customHeight="1">
      <c r="A392" s="21"/>
      <c r="B392" s="21"/>
      <c r="C392" s="23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</row>
    <row r="393" spans="1:59" ht="18" customHeight="1">
      <c r="A393" s="21"/>
      <c r="B393" s="21"/>
      <c r="C393" s="23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</row>
    <row r="394" spans="1:59" ht="18" customHeight="1">
      <c r="A394" s="21"/>
      <c r="B394" s="21"/>
      <c r="C394" s="23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</row>
    <row r="395" spans="1:59" ht="18" customHeight="1">
      <c r="A395" s="21"/>
      <c r="B395" s="21"/>
      <c r="C395" s="23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</row>
    <row r="396" spans="1:59" ht="18" customHeight="1">
      <c r="A396" s="21"/>
      <c r="B396" s="21"/>
      <c r="C396" s="23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</row>
    <row r="397" spans="1:59" ht="18" customHeight="1">
      <c r="A397" s="21"/>
      <c r="B397" s="21"/>
      <c r="C397" s="23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</row>
    <row r="398" spans="1:59" ht="18" customHeight="1">
      <c r="A398" s="21"/>
      <c r="B398" s="21"/>
      <c r="C398" s="23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</row>
    <row r="399" spans="1:59" ht="18" customHeight="1">
      <c r="A399" s="21"/>
      <c r="B399" s="21"/>
      <c r="C399" s="23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</row>
    <row r="400" spans="1:59" ht="18" customHeight="1">
      <c r="A400" s="21"/>
      <c r="B400" s="21"/>
      <c r="C400" s="23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</row>
    <row r="401" spans="1:59" ht="18" customHeight="1">
      <c r="A401" s="21"/>
      <c r="B401" s="21"/>
      <c r="C401" s="23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</row>
    <row r="402" spans="1:59" ht="18" customHeight="1">
      <c r="A402" s="21"/>
      <c r="B402" s="21"/>
      <c r="C402" s="23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</row>
    <row r="403" spans="1:59" ht="18" customHeight="1">
      <c r="A403" s="21"/>
      <c r="B403" s="21"/>
      <c r="C403" s="23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</row>
    <row r="404" spans="1:59" ht="18" customHeight="1">
      <c r="A404" s="21"/>
      <c r="B404" s="21"/>
      <c r="C404" s="23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</row>
    <row r="405" spans="1:59" ht="18" customHeight="1">
      <c r="A405" s="21"/>
      <c r="B405" s="21"/>
      <c r="C405" s="23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</row>
    <row r="406" spans="1:59" ht="18" customHeight="1">
      <c r="A406" s="21"/>
      <c r="B406" s="21"/>
      <c r="C406" s="23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</row>
    <row r="407" spans="1:59" ht="18" customHeight="1">
      <c r="A407" s="21"/>
      <c r="B407" s="21"/>
      <c r="C407" s="23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</row>
    <row r="408" spans="1:59" ht="18" customHeight="1">
      <c r="A408" s="21"/>
      <c r="B408" s="21"/>
      <c r="C408" s="23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</row>
    <row r="409" spans="1:59" ht="18" customHeight="1">
      <c r="A409" s="21"/>
      <c r="B409" s="21"/>
      <c r="C409" s="23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</row>
    <row r="410" spans="1:59" ht="18" customHeight="1">
      <c r="A410" s="21"/>
      <c r="B410" s="21"/>
      <c r="C410" s="23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</row>
    <row r="411" spans="1:59" ht="18" customHeight="1">
      <c r="A411" s="21"/>
      <c r="B411" s="21"/>
      <c r="C411" s="23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</row>
    <row r="412" spans="1:59" ht="18" customHeight="1">
      <c r="A412" s="21"/>
      <c r="B412" s="21"/>
      <c r="C412" s="23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</row>
    <row r="413" spans="1:59" ht="18" customHeight="1">
      <c r="A413" s="21"/>
      <c r="B413" s="21"/>
      <c r="C413" s="23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</row>
    <row r="414" spans="1:59" ht="18" customHeight="1">
      <c r="A414" s="21"/>
      <c r="B414" s="21"/>
      <c r="C414" s="23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</row>
    <row r="415" spans="1:59" ht="18" customHeight="1">
      <c r="A415" s="21"/>
      <c r="B415" s="21"/>
      <c r="C415" s="23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</row>
    <row r="416" spans="1:59" ht="18" customHeight="1">
      <c r="A416" s="21"/>
      <c r="B416" s="21"/>
      <c r="C416" s="23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</row>
    <row r="417" spans="1:59" ht="18" customHeight="1">
      <c r="A417" s="21"/>
      <c r="B417" s="21"/>
      <c r="C417" s="23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</row>
    <row r="418" spans="1:59" ht="18" customHeight="1">
      <c r="A418" s="21"/>
      <c r="B418" s="21"/>
      <c r="C418" s="23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</row>
    <row r="419" spans="1:59" ht="18" customHeight="1">
      <c r="A419" s="21"/>
      <c r="B419" s="21"/>
      <c r="C419" s="23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</row>
    <row r="420" spans="1:59" ht="18" customHeight="1">
      <c r="A420" s="21"/>
      <c r="B420" s="21"/>
      <c r="C420" s="23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</row>
    <row r="421" spans="1:59" ht="18" customHeight="1">
      <c r="A421" s="21"/>
      <c r="B421" s="21"/>
      <c r="C421" s="23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</row>
    <row r="422" spans="1:59" ht="18" customHeight="1">
      <c r="A422" s="21"/>
      <c r="B422" s="21"/>
      <c r="C422" s="23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</row>
    <row r="423" spans="1:59" ht="18" customHeight="1">
      <c r="A423" s="21"/>
      <c r="B423" s="21"/>
      <c r="C423" s="23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</row>
    <row r="424" spans="1:59" ht="18" customHeight="1">
      <c r="A424" s="21"/>
      <c r="B424" s="21"/>
      <c r="C424" s="23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</row>
    <row r="425" spans="1:59" ht="18" customHeight="1">
      <c r="A425" s="21"/>
      <c r="B425" s="21"/>
      <c r="C425" s="23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</row>
    <row r="426" spans="1:59" ht="18" customHeight="1">
      <c r="A426" s="21"/>
      <c r="B426" s="21"/>
      <c r="C426" s="23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</row>
    <row r="427" spans="1:59" ht="18" customHeight="1">
      <c r="A427" s="21"/>
      <c r="B427" s="21"/>
      <c r="C427" s="23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</row>
    <row r="428" spans="1:59" ht="18" customHeight="1">
      <c r="A428" s="21"/>
      <c r="B428" s="21"/>
      <c r="C428" s="23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</row>
    <row r="429" spans="1:59" ht="18" customHeight="1">
      <c r="A429" s="21"/>
      <c r="B429" s="21"/>
      <c r="C429" s="23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</row>
    <row r="430" spans="1:59" ht="18" customHeight="1">
      <c r="A430" s="21"/>
      <c r="B430" s="21"/>
      <c r="C430" s="23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</row>
    <row r="431" spans="1:59" ht="18" customHeight="1">
      <c r="A431" s="21"/>
      <c r="B431" s="21"/>
      <c r="C431" s="23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</row>
    <row r="432" spans="1:59" ht="18" customHeight="1">
      <c r="A432" s="21"/>
      <c r="B432" s="21"/>
      <c r="C432" s="23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</row>
    <row r="433" spans="1:59" ht="18" customHeight="1">
      <c r="A433" s="21"/>
      <c r="B433" s="21"/>
      <c r="C433" s="23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</row>
    <row r="434" spans="1:59" ht="18" customHeight="1">
      <c r="A434" s="21"/>
      <c r="B434" s="21"/>
      <c r="C434" s="23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</row>
    <row r="435" spans="1:59" ht="18" customHeight="1">
      <c r="A435" s="21"/>
      <c r="B435" s="21"/>
      <c r="C435" s="23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</row>
    <row r="436" spans="1:59" ht="18" customHeight="1">
      <c r="A436" s="21"/>
      <c r="B436" s="21"/>
      <c r="C436" s="23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</row>
    <row r="437" spans="1:59" ht="18" customHeight="1">
      <c r="A437" s="21"/>
      <c r="B437" s="21"/>
      <c r="C437" s="23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</row>
    <row r="438" spans="1:59" ht="18" customHeight="1">
      <c r="A438" s="21"/>
      <c r="B438" s="21"/>
      <c r="C438" s="23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</row>
    <row r="439" spans="1:59" ht="18" customHeight="1">
      <c r="A439" s="21"/>
      <c r="B439" s="21"/>
      <c r="C439" s="23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</row>
    <row r="440" spans="1:59" ht="18" customHeight="1">
      <c r="A440" s="21"/>
      <c r="B440" s="21"/>
      <c r="C440" s="23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</row>
    <row r="441" spans="1:59" ht="18" customHeight="1">
      <c r="A441" s="21"/>
      <c r="B441" s="21"/>
      <c r="C441" s="23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</row>
    <row r="442" spans="1:59" ht="18" customHeight="1">
      <c r="A442" s="21"/>
      <c r="B442" s="21"/>
      <c r="C442" s="23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</row>
    <row r="443" spans="1:59" ht="18" customHeight="1">
      <c r="A443" s="21"/>
      <c r="B443" s="21"/>
      <c r="C443" s="23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</row>
    <row r="444" spans="1:59" ht="18" customHeight="1">
      <c r="A444" s="21"/>
      <c r="B444" s="21"/>
      <c r="C444" s="23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</row>
    <row r="445" spans="1:59" ht="18" customHeight="1">
      <c r="A445" s="21"/>
      <c r="B445" s="21"/>
      <c r="C445" s="23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</row>
    <row r="446" spans="1:59" ht="18" customHeight="1">
      <c r="A446" s="21"/>
      <c r="B446" s="21"/>
      <c r="C446" s="23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</row>
    <row r="447" spans="1:59" ht="18" customHeight="1">
      <c r="A447" s="21"/>
      <c r="B447" s="21"/>
      <c r="C447" s="23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</row>
    <row r="448" spans="1:59" ht="18" customHeight="1">
      <c r="A448" s="21"/>
      <c r="B448" s="21"/>
      <c r="C448" s="23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</row>
    <row r="449" spans="1:59" ht="18" customHeight="1">
      <c r="A449" s="21"/>
      <c r="B449" s="21"/>
      <c r="C449" s="23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</row>
    <row r="450" spans="1:59" ht="18" customHeight="1">
      <c r="A450" s="21"/>
      <c r="B450" s="21"/>
      <c r="C450" s="23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</row>
    <row r="451" spans="1:59" ht="18" customHeight="1">
      <c r="A451" s="21"/>
      <c r="B451" s="21"/>
      <c r="C451" s="23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</row>
    <row r="452" spans="1:59" ht="18" customHeight="1">
      <c r="A452" s="21"/>
      <c r="B452" s="21"/>
      <c r="C452" s="23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</row>
    <row r="453" spans="1:59" ht="18" customHeight="1">
      <c r="A453" s="21"/>
      <c r="B453" s="21"/>
      <c r="C453" s="23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</row>
    <row r="454" spans="1:59" ht="18" customHeight="1">
      <c r="A454" s="21"/>
      <c r="B454" s="21"/>
      <c r="C454" s="23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</row>
    <row r="455" spans="1:59" ht="18" customHeight="1">
      <c r="A455" s="21"/>
      <c r="B455" s="21"/>
      <c r="C455" s="23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</row>
    <row r="456" spans="1:59" ht="18" customHeight="1">
      <c r="A456" s="21"/>
      <c r="B456" s="21"/>
      <c r="C456" s="23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</row>
    <row r="457" spans="1:59" ht="18" customHeight="1">
      <c r="A457" s="21"/>
      <c r="B457" s="21"/>
      <c r="C457" s="23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</row>
    <row r="458" spans="1:59" ht="18" customHeight="1">
      <c r="A458" s="21"/>
      <c r="B458" s="21"/>
      <c r="C458" s="23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</row>
    <row r="459" spans="1:59" ht="18" customHeight="1">
      <c r="A459" s="21"/>
      <c r="B459" s="21"/>
      <c r="C459" s="23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</row>
    <row r="460" spans="1:59" ht="18" customHeight="1">
      <c r="A460" s="21"/>
      <c r="B460" s="21"/>
      <c r="C460" s="23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</row>
    <row r="461" spans="1:59" ht="18" customHeight="1">
      <c r="A461" s="21"/>
      <c r="B461" s="21"/>
      <c r="C461" s="23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</row>
    <row r="462" spans="1:59" ht="18" customHeight="1">
      <c r="A462" s="21"/>
      <c r="B462" s="21"/>
      <c r="C462" s="23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</row>
    <row r="463" spans="1:59" ht="18" customHeight="1">
      <c r="A463" s="21"/>
      <c r="B463" s="21"/>
      <c r="C463" s="23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</row>
    <row r="464" spans="1:59" ht="18" customHeight="1">
      <c r="A464" s="21"/>
      <c r="B464" s="21"/>
      <c r="C464" s="23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</row>
    <row r="465" spans="1:59" ht="18" customHeight="1">
      <c r="A465" s="21"/>
      <c r="B465" s="21"/>
      <c r="C465" s="23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</row>
    <row r="466" spans="1:59" ht="18" customHeight="1">
      <c r="A466" s="21"/>
      <c r="B466" s="21"/>
      <c r="C466" s="23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</row>
    <row r="467" spans="1:59" ht="18" customHeight="1">
      <c r="A467" s="21"/>
      <c r="B467" s="21"/>
      <c r="C467" s="23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</row>
    <row r="468" spans="1:59" ht="18" customHeight="1">
      <c r="A468" s="21"/>
      <c r="B468" s="21"/>
      <c r="C468" s="23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</row>
    <row r="469" spans="1:59" ht="18" customHeight="1">
      <c r="A469" s="21"/>
      <c r="B469" s="21"/>
      <c r="C469" s="23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</row>
    <row r="470" spans="1:59" ht="18" customHeight="1">
      <c r="A470" s="21"/>
      <c r="B470" s="21"/>
      <c r="C470" s="23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</row>
    <row r="471" spans="1:59" ht="18" customHeight="1">
      <c r="A471" s="21"/>
      <c r="B471" s="21"/>
      <c r="C471" s="23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</row>
    <row r="472" spans="1:59" ht="18" customHeight="1">
      <c r="A472" s="21"/>
      <c r="B472" s="21"/>
      <c r="C472" s="23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</row>
    <row r="473" spans="1:59" ht="18" customHeight="1">
      <c r="A473" s="21"/>
      <c r="B473" s="21"/>
      <c r="C473" s="23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</row>
    <row r="474" spans="1:59" ht="18" customHeight="1">
      <c r="A474" s="21"/>
      <c r="B474" s="21"/>
      <c r="C474" s="23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</row>
    <row r="475" spans="1:59" ht="18" customHeight="1">
      <c r="A475" s="21"/>
      <c r="B475" s="21"/>
      <c r="C475" s="23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</row>
    <row r="476" spans="1:59" ht="18" customHeight="1">
      <c r="A476" s="21"/>
      <c r="B476" s="21"/>
      <c r="C476" s="23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</row>
    <row r="477" spans="1:59" ht="18" customHeight="1">
      <c r="A477" s="21"/>
      <c r="B477" s="21"/>
      <c r="C477" s="23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</row>
    <row r="478" spans="1:59" ht="18" customHeight="1">
      <c r="A478" s="21"/>
      <c r="B478" s="21"/>
      <c r="C478" s="23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</row>
    <row r="479" spans="1:59" ht="18" customHeight="1">
      <c r="A479" s="21"/>
      <c r="B479" s="21"/>
      <c r="C479" s="23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</row>
    <row r="480" spans="1:59" ht="18" customHeight="1">
      <c r="A480" s="21"/>
      <c r="B480" s="21"/>
      <c r="C480" s="23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</row>
    <row r="481" spans="1:59" ht="18" customHeight="1">
      <c r="A481" s="21"/>
      <c r="B481" s="21"/>
      <c r="C481" s="23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</row>
    <row r="482" spans="1:59" ht="18" customHeight="1">
      <c r="A482" s="21"/>
      <c r="B482" s="21"/>
      <c r="C482" s="23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</row>
    <row r="483" spans="1:59" ht="18" customHeight="1">
      <c r="A483" s="21"/>
      <c r="B483" s="21"/>
      <c r="C483" s="23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</row>
    <row r="484" spans="1:59" ht="18" customHeight="1">
      <c r="A484" s="21"/>
      <c r="B484" s="21"/>
      <c r="C484" s="23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</row>
    <row r="485" spans="1:59" ht="18" customHeight="1">
      <c r="A485" s="21"/>
      <c r="B485" s="21"/>
      <c r="C485" s="23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</row>
    <row r="486" spans="1:59" ht="18" customHeight="1">
      <c r="A486" s="21"/>
      <c r="B486" s="21"/>
      <c r="C486" s="23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</row>
    <row r="487" spans="1:59" ht="18" customHeight="1">
      <c r="A487" s="21"/>
      <c r="B487" s="21"/>
      <c r="C487" s="23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</row>
    <row r="488" spans="1:59" ht="18" customHeight="1">
      <c r="A488" s="21"/>
      <c r="B488" s="21"/>
      <c r="C488" s="23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</row>
    <row r="489" spans="1:59" ht="18" customHeight="1">
      <c r="A489" s="21"/>
      <c r="B489" s="21"/>
      <c r="C489" s="23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</row>
    <row r="490" spans="1:59" ht="18" customHeight="1">
      <c r="A490" s="21"/>
      <c r="B490" s="21"/>
      <c r="C490" s="23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</row>
    <row r="491" spans="1:59" ht="18" customHeight="1">
      <c r="A491" s="21"/>
      <c r="B491" s="21"/>
      <c r="C491" s="23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</row>
    <row r="492" spans="1:59" ht="18" customHeight="1">
      <c r="A492" s="21"/>
      <c r="B492" s="21"/>
      <c r="C492" s="23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</row>
    <row r="493" spans="1:59" ht="18" customHeight="1">
      <c r="A493" s="21"/>
      <c r="B493" s="21"/>
      <c r="C493" s="23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</row>
    <row r="494" spans="1:59" ht="18" customHeight="1">
      <c r="A494" s="21"/>
      <c r="B494" s="21"/>
      <c r="C494" s="23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</row>
    <row r="495" spans="1:59" ht="18" customHeight="1">
      <c r="A495" s="21"/>
      <c r="B495" s="21"/>
      <c r="C495" s="23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</row>
    <row r="496" spans="1:59" ht="18" customHeight="1">
      <c r="A496" s="21"/>
      <c r="B496" s="21"/>
      <c r="C496" s="23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</row>
    <row r="497" spans="1:59" ht="18" customHeight="1">
      <c r="A497" s="21"/>
      <c r="B497" s="21"/>
      <c r="C497" s="23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</row>
    <row r="498" spans="1:59" ht="18" customHeight="1">
      <c r="A498" s="21"/>
      <c r="B498" s="21"/>
      <c r="C498" s="23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</row>
    <row r="499" spans="1:59" ht="18" customHeight="1">
      <c r="A499" s="21"/>
      <c r="B499" s="21"/>
      <c r="C499" s="23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</row>
    <row r="500" spans="1:59" ht="18" customHeight="1">
      <c r="A500" s="21"/>
      <c r="B500" s="21"/>
      <c r="C500" s="23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</row>
    <row r="501" spans="1:59" ht="18" customHeight="1">
      <c r="A501" s="21"/>
      <c r="B501" s="21"/>
      <c r="C501" s="23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</row>
    <row r="502" spans="1:59" ht="18" customHeight="1">
      <c r="A502" s="21"/>
      <c r="B502" s="21"/>
      <c r="C502" s="23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</row>
    <row r="503" spans="1:59" ht="18" customHeight="1">
      <c r="A503" s="21"/>
      <c r="B503" s="21"/>
      <c r="C503" s="23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</row>
    <row r="504" spans="1:59" ht="18" customHeight="1">
      <c r="A504" s="21"/>
      <c r="B504" s="21"/>
      <c r="C504" s="23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</row>
    <row r="505" spans="1:59" ht="18" customHeight="1">
      <c r="A505" s="21"/>
      <c r="B505" s="21"/>
      <c r="C505" s="23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</row>
    <row r="506" spans="1:59" ht="18" customHeight="1">
      <c r="A506" s="21"/>
      <c r="B506" s="21"/>
      <c r="C506" s="23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</row>
    <row r="507" spans="1:59" ht="18" customHeight="1">
      <c r="A507" s="21"/>
      <c r="B507" s="21"/>
      <c r="C507" s="23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</row>
    <row r="508" spans="1:59" ht="18" customHeight="1">
      <c r="A508" s="21"/>
      <c r="B508" s="21"/>
      <c r="C508" s="23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</row>
    <row r="509" spans="1:59" ht="18" customHeight="1">
      <c r="A509" s="21"/>
      <c r="B509" s="21"/>
      <c r="C509" s="23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</row>
    <row r="510" spans="1:59" ht="18" customHeight="1">
      <c r="A510" s="21"/>
      <c r="B510" s="21"/>
      <c r="C510" s="23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</row>
    <row r="511" spans="1:59" ht="18" customHeight="1">
      <c r="A511" s="21"/>
      <c r="B511" s="21"/>
      <c r="C511" s="23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</row>
    <row r="512" spans="1:59" ht="18" customHeight="1">
      <c r="A512" s="21"/>
      <c r="B512" s="21"/>
      <c r="C512" s="23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</row>
    <row r="513" spans="1:59" ht="18" customHeight="1">
      <c r="A513" s="21"/>
      <c r="B513" s="21"/>
      <c r="C513" s="23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</row>
    <row r="514" spans="1:59" ht="18" customHeight="1">
      <c r="A514" s="21"/>
      <c r="B514" s="21"/>
      <c r="C514" s="23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</row>
    <row r="515" spans="1:59" ht="18" customHeight="1">
      <c r="A515" s="21"/>
      <c r="B515" s="21"/>
      <c r="C515" s="23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</row>
    <row r="516" spans="1:59" ht="18" customHeight="1">
      <c r="A516" s="21"/>
      <c r="B516" s="21"/>
      <c r="C516" s="23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</row>
    <row r="517" spans="1:59" ht="18" customHeight="1">
      <c r="A517" s="21"/>
      <c r="B517" s="21"/>
      <c r="C517" s="23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</row>
    <row r="518" spans="1:59" ht="18" customHeight="1">
      <c r="A518" s="21"/>
      <c r="B518" s="21"/>
      <c r="C518" s="23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</row>
    <row r="519" spans="1:59" ht="18" customHeight="1">
      <c r="A519" s="21"/>
      <c r="B519" s="21"/>
      <c r="C519" s="23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</row>
    <row r="520" spans="1:59" ht="18" customHeight="1">
      <c r="A520" s="21"/>
      <c r="B520" s="21"/>
      <c r="C520" s="23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</row>
    <row r="521" spans="1:59" ht="18" customHeight="1">
      <c r="A521" s="21"/>
      <c r="B521" s="21"/>
      <c r="C521" s="23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</row>
    <row r="522" spans="1:59" ht="18" customHeight="1">
      <c r="A522" s="21"/>
      <c r="B522" s="21"/>
      <c r="C522" s="23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</row>
    <row r="523" spans="1:59" ht="18" customHeight="1">
      <c r="A523" s="21"/>
      <c r="B523" s="21"/>
      <c r="C523" s="23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</row>
    <row r="524" spans="1:59" ht="18" customHeight="1">
      <c r="A524" s="21"/>
      <c r="B524" s="21"/>
      <c r="C524" s="23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</row>
    <row r="525" spans="1:59" ht="18" customHeight="1">
      <c r="A525" s="21"/>
      <c r="B525" s="21"/>
      <c r="C525" s="23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</row>
    <row r="526" spans="1:59" ht="18" customHeight="1">
      <c r="A526" s="21"/>
      <c r="B526" s="21"/>
      <c r="C526" s="23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</row>
    <row r="527" spans="1:59" ht="18" customHeight="1">
      <c r="A527" s="21"/>
      <c r="B527" s="21"/>
      <c r="C527" s="23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</row>
    <row r="528" spans="1:59" ht="18" customHeight="1">
      <c r="A528" s="21"/>
      <c r="B528" s="21"/>
      <c r="C528" s="23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</row>
    <row r="529" spans="1:59" ht="18" customHeight="1">
      <c r="A529" s="21"/>
      <c r="B529" s="21"/>
      <c r="C529" s="23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</row>
    <row r="530" spans="1:59" ht="18" customHeight="1">
      <c r="A530" s="21"/>
      <c r="B530" s="21"/>
      <c r="C530" s="23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</row>
    <row r="531" spans="1:59" ht="18" customHeight="1">
      <c r="A531" s="21"/>
      <c r="B531" s="21"/>
      <c r="C531" s="23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</row>
    <row r="532" spans="1:59" ht="18" customHeight="1">
      <c r="A532" s="21"/>
      <c r="B532" s="21"/>
      <c r="C532" s="23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</row>
    <row r="533" spans="1:59" ht="18" customHeight="1">
      <c r="A533" s="21"/>
      <c r="B533" s="21"/>
      <c r="C533" s="23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</row>
    <row r="534" spans="1:59" ht="18" customHeight="1">
      <c r="A534" s="21"/>
      <c r="B534" s="21"/>
      <c r="C534" s="23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</row>
    <row r="535" spans="1:59" ht="18" customHeight="1">
      <c r="A535" s="21"/>
      <c r="B535" s="21"/>
      <c r="C535" s="23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</row>
    <row r="536" spans="1:59" ht="18" customHeight="1">
      <c r="A536" s="21"/>
      <c r="B536" s="21"/>
      <c r="C536" s="23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</row>
    <row r="537" spans="1:59" ht="18" customHeight="1">
      <c r="A537" s="21"/>
      <c r="B537" s="21"/>
      <c r="C537" s="23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</row>
    <row r="538" spans="1:59" ht="18" customHeight="1">
      <c r="A538" s="21"/>
      <c r="B538" s="21"/>
      <c r="C538" s="23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</row>
    <row r="539" spans="1:59" ht="18" customHeight="1">
      <c r="A539" s="21"/>
      <c r="B539" s="21"/>
      <c r="C539" s="23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</row>
    <row r="540" spans="1:59" ht="18" customHeight="1">
      <c r="A540" s="21"/>
      <c r="B540" s="21"/>
      <c r="C540" s="23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</row>
    <row r="541" spans="1:59" ht="18" customHeight="1">
      <c r="A541" s="21"/>
      <c r="B541" s="21"/>
      <c r="C541" s="23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</row>
    <row r="542" spans="1:59" ht="18" customHeight="1">
      <c r="A542" s="21"/>
      <c r="B542" s="21"/>
      <c r="C542" s="23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</row>
    <row r="543" spans="1:59" ht="18" customHeight="1">
      <c r="A543" s="21"/>
      <c r="B543" s="21"/>
      <c r="C543" s="23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</row>
    <row r="544" spans="1:59" ht="18" customHeight="1">
      <c r="A544" s="21"/>
      <c r="B544" s="21"/>
      <c r="C544" s="23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</row>
    <row r="545" spans="1:59" ht="18" customHeight="1">
      <c r="A545" s="21"/>
      <c r="B545" s="21"/>
      <c r="C545" s="23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</row>
    <row r="546" spans="1:59" ht="18" customHeight="1">
      <c r="A546" s="21"/>
      <c r="B546" s="21"/>
      <c r="C546" s="23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</row>
    <row r="547" spans="1:59" ht="18" customHeight="1">
      <c r="A547" s="21"/>
      <c r="B547" s="21"/>
      <c r="C547" s="23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</row>
    <row r="548" spans="1:59" ht="18" customHeight="1">
      <c r="A548" s="21"/>
      <c r="B548" s="21"/>
      <c r="C548" s="23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</row>
    <row r="549" spans="1:59" ht="18" customHeight="1">
      <c r="A549" s="21"/>
      <c r="B549" s="21"/>
      <c r="C549" s="23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</row>
    <row r="550" spans="1:59" ht="18" customHeight="1">
      <c r="A550" s="21"/>
      <c r="B550" s="21"/>
      <c r="C550" s="23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</row>
    <row r="551" spans="1:59" ht="18" customHeight="1">
      <c r="A551" s="21"/>
      <c r="B551" s="21"/>
      <c r="C551" s="23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</row>
    <row r="552" spans="1:59" ht="18" customHeight="1">
      <c r="A552" s="21"/>
      <c r="B552" s="21"/>
      <c r="C552" s="23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</row>
    <row r="553" spans="1:59" ht="18" customHeight="1">
      <c r="A553" s="21"/>
      <c r="B553" s="21"/>
      <c r="C553" s="23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</row>
    <row r="554" spans="1:59" ht="18" customHeight="1">
      <c r="A554" s="21"/>
      <c r="B554" s="21"/>
      <c r="C554" s="23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</row>
    <row r="555" spans="1:59" ht="18" customHeight="1">
      <c r="A555" s="21"/>
      <c r="B555" s="21"/>
      <c r="C555" s="23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</row>
    <row r="556" spans="1:59" ht="18" customHeight="1">
      <c r="A556" s="21"/>
      <c r="B556" s="21"/>
      <c r="C556" s="23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</row>
    <row r="557" spans="1:59" ht="18" customHeight="1">
      <c r="A557" s="21"/>
      <c r="B557" s="21"/>
      <c r="C557" s="23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</row>
    <row r="558" spans="1:59" ht="18" customHeight="1">
      <c r="A558" s="21"/>
      <c r="B558" s="21"/>
      <c r="C558" s="23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</row>
    <row r="559" spans="1:59" ht="18" customHeight="1">
      <c r="A559" s="21"/>
      <c r="B559" s="21"/>
      <c r="C559" s="23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</row>
    <row r="560" spans="1:59" ht="18" customHeight="1">
      <c r="A560" s="21"/>
      <c r="B560" s="21"/>
      <c r="C560" s="23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</row>
    <row r="561" spans="1:59" ht="18" customHeight="1">
      <c r="A561" s="21"/>
      <c r="B561" s="21"/>
      <c r="C561" s="23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</row>
    <row r="562" spans="1:59" ht="18" customHeight="1">
      <c r="A562" s="21"/>
      <c r="B562" s="21"/>
      <c r="C562" s="23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</row>
    <row r="563" spans="1:59" ht="18" customHeight="1">
      <c r="A563" s="21"/>
      <c r="B563" s="21"/>
      <c r="C563" s="23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</row>
    <row r="564" spans="1:59" ht="18" customHeight="1">
      <c r="A564" s="21"/>
      <c r="B564" s="21"/>
      <c r="C564" s="23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</row>
    <row r="565" spans="1:59" ht="18" customHeight="1">
      <c r="A565" s="21"/>
      <c r="B565" s="21"/>
      <c r="C565" s="23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</row>
    <row r="566" spans="1:59" ht="18" customHeight="1">
      <c r="A566" s="21"/>
      <c r="B566" s="21"/>
      <c r="C566" s="23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</row>
    <row r="567" spans="1:59" ht="18" customHeight="1">
      <c r="A567" s="21"/>
      <c r="B567" s="21"/>
      <c r="C567" s="23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</row>
    <row r="568" spans="1:59" ht="18" customHeight="1">
      <c r="A568" s="21"/>
      <c r="B568" s="21"/>
      <c r="C568" s="23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</row>
    <row r="569" spans="1:59" ht="18" customHeight="1">
      <c r="A569" s="21"/>
      <c r="B569" s="21"/>
      <c r="C569" s="23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</row>
    <row r="570" spans="1:59" ht="18" customHeight="1">
      <c r="A570" s="21"/>
      <c r="B570" s="21"/>
      <c r="C570" s="23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</row>
    <row r="571" spans="1:59" ht="18" customHeight="1">
      <c r="A571" s="21"/>
      <c r="B571" s="21"/>
      <c r="C571" s="23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</row>
    <row r="572" spans="1:59" ht="18" customHeight="1">
      <c r="A572" s="21"/>
      <c r="B572" s="21"/>
      <c r="C572" s="23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</row>
    <row r="573" spans="1:59" ht="18" customHeight="1">
      <c r="A573" s="21"/>
      <c r="B573" s="21"/>
      <c r="C573" s="23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</row>
    <row r="574" spans="1:59" ht="18" customHeight="1">
      <c r="A574" s="21"/>
      <c r="B574" s="21"/>
      <c r="C574" s="23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</row>
    <row r="575" spans="1:59" ht="18" customHeight="1">
      <c r="A575" s="21"/>
      <c r="B575" s="21"/>
      <c r="C575" s="23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</row>
    <row r="576" spans="1:59" ht="18" customHeight="1">
      <c r="A576" s="21"/>
      <c r="B576" s="21"/>
      <c r="C576" s="23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</row>
    <row r="577" spans="1:59" ht="18" customHeight="1">
      <c r="A577" s="21"/>
      <c r="B577" s="21"/>
      <c r="C577" s="23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</row>
    <row r="578" spans="1:59" ht="18" customHeight="1">
      <c r="A578" s="21"/>
      <c r="B578" s="21"/>
      <c r="C578" s="23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</row>
    <row r="579" spans="1:59" ht="18" customHeight="1">
      <c r="A579" s="21"/>
      <c r="B579" s="21"/>
      <c r="C579" s="23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</row>
    <row r="580" spans="1:59" ht="18" customHeight="1">
      <c r="A580" s="21"/>
      <c r="B580" s="21"/>
      <c r="C580" s="23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</row>
    <row r="581" spans="1:59" ht="18" customHeight="1">
      <c r="A581" s="21"/>
      <c r="B581" s="21"/>
      <c r="C581" s="23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</row>
    <row r="582" spans="1:59" ht="18" customHeight="1">
      <c r="A582" s="21"/>
      <c r="B582" s="21"/>
      <c r="C582" s="23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</row>
    <row r="583" spans="1:59" ht="18" customHeight="1">
      <c r="A583" s="21"/>
      <c r="B583" s="21"/>
      <c r="C583" s="23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</row>
    <row r="584" spans="1:59" ht="18" customHeight="1">
      <c r="A584" s="21"/>
      <c r="B584" s="21"/>
      <c r="C584" s="23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</row>
    <row r="585" spans="1:59" ht="18" customHeight="1">
      <c r="A585" s="21"/>
      <c r="B585" s="21"/>
      <c r="C585" s="23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</row>
    <row r="586" spans="1:59" ht="18" customHeight="1">
      <c r="A586" s="21"/>
      <c r="B586" s="21"/>
      <c r="C586" s="23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</row>
    <row r="587" spans="1:59" ht="18" customHeight="1">
      <c r="A587" s="21"/>
      <c r="B587" s="21"/>
      <c r="C587" s="23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</row>
    <row r="588" spans="1:59" ht="18" customHeight="1">
      <c r="A588" s="21"/>
      <c r="B588" s="21"/>
      <c r="C588" s="23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</row>
    <row r="589" spans="1:59" ht="18" customHeight="1">
      <c r="A589" s="21"/>
      <c r="B589" s="21"/>
      <c r="C589" s="23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</row>
    <row r="590" spans="1:59" ht="18" customHeight="1">
      <c r="A590" s="21"/>
      <c r="B590" s="21"/>
      <c r="C590" s="23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</row>
    <row r="591" spans="1:59" ht="18" customHeight="1">
      <c r="A591" s="21"/>
      <c r="B591" s="21"/>
      <c r="C591" s="23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</row>
    <row r="592" spans="1:59" ht="18" customHeight="1">
      <c r="A592" s="21"/>
      <c r="B592" s="21"/>
      <c r="C592" s="23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</row>
    <row r="593" spans="1:59" ht="18" customHeight="1">
      <c r="A593" s="21"/>
      <c r="B593" s="21"/>
      <c r="C593" s="23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</row>
    <row r="594" spans="1:59" ht="18" customHeight="1">
      <c r="A594" s="21"/>
      <c r="B594" s="21"/>
      <c r="C594" s="23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</row>
    <row r="595" spans="1:59" ht="18" customHeight="1">
      <c r="A595" s="21"/>
      <c r="B595" s="21"/>
      <c r="C595" s="23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</row>
    <row r="596" spans="1:59" ht="18" customHeight="1">
      <c r="A596" s="21"/>
      <c r="B596" s="21"/>
      <c r="C596" s="23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</row>
    <row r="597" spans="1:59" ht="18" customHeight="1">
      <c r="A597" s="21"/>
      <c r="B597" s="21"/>
      <c r="C597" s="23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</row>
    <row r="598" spans="1:59" ht="18" customHeight="1">
      <c r="A598" s="21"/>
      <c r="B598" s="21"/>
      <c r="C598" s="23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</row>
    <row r="599" spans="1:59" ht="18" customHeight="1">
      <c r="A599" s="21"/>
      <c r="B599" s="21"/>
      <c r="C599" s="23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</row>
    <row r="600" spans="1:59" ht="18" customHeight="1">
      <c r="A600" s="21"/>
      <c r="B600" s="21"/>
      <c r="C600" s="23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</row>
    <row r="601" spans="1:59" ht="18" customHeight="1">
      <c r="A601" s="21"/>
      <c r="B601" s="21"/>
      <c r="C601" s="23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</row>
    <row r="602" spans="1:59" ht="18" customHeight="1">
      <c r="A602" s="21"/>
      <c r="B602" s="21"/>
      <c r="C602" s="23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</row>
    <row r="603" spans="1:59" ht="18" customHeight="1">
      <c r="A603" s="21"/>
      <c r="B603" s="21"/>
      <c r="C603" s="23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</row>
    <row r="604" spans="1:59" ht="18" customHeight="1">
      <c r="A604" s="21"/>
      <c r="B604" s="21"/>
      <c r="C604" s="23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</row>
    <row r="605" spans="1:59" ht="18" customHeight="1">
      <c r="A605" s="21"/>
      <c r="B605" s="21"/>
      <c r="C605" s="23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</row>
    <row r="606" spans="1:59" ht="18" customHeight="1">
      <c r="A606" s="21"/>
      <c r="B606" s="21"/>
      <c r="C606" s="23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</row>
    <row r="607" spans="1:59" ht="18" customHeight="1">
      <c r="A607" s="21"/>
      <c r="B607" s="21"/>
      <c r="C607" s="23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</row>
    <row r="608" spans="1:59" ht="18" customHeight="1">
      <c r="A608" s="21"/>
      <c r="B608" s="21"/>
      <c r="C608" s="23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</row>
    <row r="609" spans="1:59" ht="18" customHeight="1">
      <c r="A609" s="21"/>
      <c r="B609" s="21"/>
      <c r="C609" s="23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</row>
    <row r="610" spans="1:59" ht="18" customHeight="1">
      <c r="A610" s="21"/>
      <c r="B610" s="21"/>
      <c r="C610" s="23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</row>
    <row r="611" spans="1:59" ht="18" customHeight="1">
      <c r="A611" s="21"/>
      <c r="B611" s="21"/>
      <c r="C611" s="23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</row>
    <row r="612" spans="1:59" ht="18" customHeight="1">
      <c r="A612" s="21"/>
      <c r="B612" s="21"/>
      <c r="C612" s="23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</row>
    <row r="613" spans="1:59" ht="18" customHeight="1">
      <c r="A613" s="21"/>
      <c r="B613" s="21"/>
      <c r="C613" s="23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</row>
    <row r="614" spans="1:59" ht="18" customHeight="1">
      <c r="A614" s="21"/>
      <c r="B614" s="21"/>
      <c r="C614" s="23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</row>
    <row r="615" spans="1:59" ht="18" customHeight="1">
      <c r="A615" s="21"/>
      <c r="B615" s="21"/>
      <c r="C615" s="23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</row>
    <row r="616" spans="1:59" ht="18" customHeight="1">
      <c r="A616" s="21"/>
      <c r="B616" s="21"/>
      <c r="C616" s="23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</row>
    <row r="617" spans="1:59" ht="18" customHeight="1">
      <c r="A617" s="21"/>
      <c r="B617" s="21"/>
      <c r="C617" s="23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</row>
    <row r="618" spans="1:59" ht="18" customHeight="1">
      <c r="A618" s="21"/>
      <c r="B618" s="21"/>
      <c r="C618" s="23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</row>
    <row r="619" spans="1:59" ht="18" customHeight="1">
      <c r="A619" s="21"/>
      <c r="B619" s="21"/>
      <c r="C619" s="23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</row>
    <row r="620" spans="1:59" ht="18" customHeight="1">
      <c r="A620" s="21"/>
      <c r="B620" s="21"/>
      <c r="C620" s="23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</row>
    <row r="621" spans="1:59" ht="18" customHeight="1">
      <c r="A621" s="21"/>
      <c r="B621" s="21"/>
      <c r="C621" s="23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</row>
    <row r="622" spans="1:59" ht="18" customHeight="1">
      <c r="A622" s="21"/>
      <c r="B622" s="21"/>
      <c r="C622" s="23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</row>
    <row r="623" spans="1:59" ht="18" customHeight="1">
      <c r="A623" s="21"/>
      <c r="B623" s="21"/>
      <c r="C623" s="23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</row>
    <row r="624" spans="1:59" ht="18" customHeight="1">
      <c r="A624" s="21"/>
      <c r="B624" s="21"/>
      <c r="C624" s="23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</row>
    <row r="625" spans="1:59" ht="18" customHeight="1">
      <c r="A625" s="21"/>
      <c r="B625" s="21"/>
      <c r="C625" s="23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</row>
    <row r="626" spans="1:59" ht="18" customHeight="1">
      <c r="A626" s="21"/>
      <c r="B626" s="21"/>
      <c r="C626" s="23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</row>
    <row r="627" spans="1:59" ht="18" customHeight="1">
      <c r="A627" s="21"/>
      <c r="B627" s="21"/>
      <c r="C627" s="23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</row>
    <row r="628" spans="1:59" ht="18" customHeight="1">
      <c r="A628" s="21"/>
      <c r="B628" s="21"/>
      <c r="C628" s="23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</row>
    <row r="629" spans="1:59" ht="18" customHeight="1">
      <c r="A629" s="21"/>
      <c r="B629" s="21"/>
      <c r="C629" s="23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</row>
    <row r="630" spans="1:59" ht="18" customHeight="1">
      <c r="A630" s="21"/>
      <c r="B630" s="21"/>
      <c r="C630" s="23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</row>
    <row r="631" spans="1:59" ht="18" customHeight="1">
      <c r="A631" s="21"/>
      <c r="B631" s="21"/>
      <c r="C631" s="23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</row>
    <row r="632" spans="1:59" ht="18" customHeight="1">
      <c r="A632" s="21"/>
      <c r="B632" s="21"/>
      <c r="C632" s="23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</row>
    <row r="633" spans="1:59" ht="18" customHeight="1">
      <c r="A633" s="21"/>
      <c r="B633" s="21"/>
      <c r="C633" s="23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</row>
    <row r="634" spans="1:59" ht="18" customHeight="1">
      <c r="A634" s="21"/>
      <c r="B634" s="21"/>
      <c r="C634" s="23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</row>
    <row r="635" spans="1:59" ht="18" customHeight="1">
      <c r="A635" s="21"/>
      <c r="B635" s="21"/>
      <c r="C635" s="23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</row>
    <row r="636" spans="1:59" ht="18" customHeight="1">
      <c r="A636" s="21"/>
      <c r="B636" s="21"/>
      <c r="C636" s="23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</row>
    <row r="637" spans="1:59" ht="18" customHeight="1">
      <c r="A637" s="21"/>
      <c r="B637" s="21"/>
      <c r="C637" s="23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</row>
    <row r="638" spans="1:59" ht="18" customHeight="1">
      <c r="A638" s="21"/>
      <c r="B638" s="21"/>
      <c r="C638" s="23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</row>
    <row r="639" spans="1:59" ht="18" customHeight="1">
      <c r="A639" s="21"/>
      <c r="B639" s="21"/>
      <c r="C639" s="23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</row>
    <row r="640" spans="1:59" ht="18" customHeight="1">
      <c r="A640" s="21"/>
      <c r="B640" s="21"/>
      <c r="C640" s="23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</row>
    <row r="641" spans="1:59" ht="18" customHeight="1">
      <c r="A641" s="21"/>
      <c r="B641" s="21"/>
      <c r="C641" s="23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</row>
    <row r="642" spans="1:59" ht="18" customHeight="1">
      <c r="A642" s="21"/>
      <c r="B642" s="21"/>
      <c r="C642" s="23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</row>
    <row r="643" spans="1:59" ht="18" customHeight="1">
      <c r="A643" s="21"/>
      <c r="B643" s="21"/>
      <c r="C643" s="23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</row>
    <row r="644" spans="1:59" ht="18" customHeight="1">
      <c r="A644" s="21"/>
      <c r="B644" s="21"/>
      <c r="C644" s="23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</row>
    <row r="645" spans="1:59" ht="18" customHeight="1">
      <c r="A645" s="21"/>
      <c r="B645" s="21"/>
      <c r="C645" s="23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</row>
    <row r="646" spans="1:59" ht="18" customHeight="1">
      <c r="A646" s="21"/>
      <c r="B646" s="21"/>
      <c r="C646" s="23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</row>
    <row r="647" spans="1:59" ht="18" customHeight="1">
      <c r="A647" s="21"/>
      <c r="B647" s="21"/>
      <c r="C647" s="23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</row>
    <row r="648" spans="1:59" ht="18" customHeight="1">
      <c r="A648" s="21"/>
      <c r="B648" s="21"/>
      <c r="C648" s="23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</row>
    <row r="649" spans="1:59" ht="18" customHeight="1">
      <c r="A649" s="21"/>
      <c r="B649" s="21"/>
      <c r="C649" s="23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</row>
    <row r="650" spans="1:59" ht="18" customHeight="1">
      <c r="A650" s="21"/>
      <c r="B650" s="21"/>
      <c r="C650" s="23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</row>
    <row r="651" spans="1:59" ht="18" customHeight="1">
      <c r="A651" s="21"/>
      <c r="B651" s="21"/>
      <c r="C651" s="23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</row>
    <row r="652" spans="1:59" ht="18" customHeight="1">
      <c r="A652" s="21"/>
      <c r="B652" s="21"/>
      <c r="C652" s="23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</row>
    <row r="653" spans="1:59" ht="18" customHeight="1">
      <c r="A653" s="21"/>
      <c r="B653" s="21"/>
      <c r="C653" s="23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</row>
    <row r="654" spans="1:59" ht="18" customHeight="1">
      <c r="A654" s="21"/>
      <c r="B654" s="21"/>
      <c r="C654" s="23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</row>
    <row r="655" spans="1:59" ht="18" customHeight="1">
      <c r="A655" s="21"/>
      <c r="B655" s="21"/>
      <c r="C655" s="23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</row>
    <row r="656" spans="1:59" ht="18" customHeight="1">
      <c r="A656" s="21"/>
      <c r="B656" s="21"/>
      <c r="C656" s="23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</row>
    <row r="657" spans="1:59" ht="18" customHeight="1">
      <c r="A657" s="21"/>
      <c r="B657" s="21"/>
      <c r="C657" s="23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</row>
    <row r="658" spans="1:59" ht="18" customHeight="1">
      <c r="A658" s="21"/>
      <c r="B658" s="21"/>
      <c r="C658" s="23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</row>
    <row r="659" spans="1:59" ht="18" customHeight="1">
      <c r="A659" s="21"/>
      <c r="B659" s="21"/>
      <c r="C659" s="23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</row>
    <row r="660" spans="1:59" ht="18" customHeight="1">
      <c r="A660" s="21"/>
      <c r="B660" s="21"/>
      <c r="C660" s="23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</row>
    <row r="661" spans="1:59" ht="18" customHeight="1">
      <c r="A661" s="21"/>
      <c r="B661" s="21"/>
      <c r="C661" s="23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</row>
    <row r="662" spans="1:59" ht="18" customHeight="1">
      <c r="A662" s="21"/>
      <c r="B662" s="21"/>
      <c r="C662" s="23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</row>
    <row r="663" spans="1:59" ht="18" customHeight="1">
      <c r="A663" s="21"/>
      <c r="B663" s="21"/>
      <c r="C663" s="23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</row>
    <row r="664" spans="1:59" ht="18" customHeight="1">
      <c r="A664" s="21"/>
      <c r="B664" s="21"/>
      <c r="C664" s="23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</row>
    <row r="665" spans="1:59" ht="18" customHeight="1">
      <c r="A665" s="21"/>
      <c r="B665" s="21"/>
      <c r="C665" s="23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</row>
    <row r="666" spans="1:59" ht="18" customHeight="1">
      <c r="A666" s="21"/>
      <c r="B666" s="21"/>
      <c r="C666" s="23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</row>
    <row r="667" spans="1:59" ht="18" customHeight="1">
      <c r="A667" s="21"/>
      <c r="B667" s="21"/>
      <c r="C667" s="23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</row>
    <row r="668" spans="1:59" ht="18" customHeight="1">
      <c r="A668" s="21"/>
      <c r="B668" s="21"/>
      <c r="C668" s="23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</row>
    <row r="669" spans="1:59" ht="18" customHeight="1">
      <c r="A669" s="21"/>
      <c r="B669" s="21"/>
      <c r="C669" s="23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</row>
    <row r="670" spans="1:59" ht="18" customHeight="1">
      <c r="A670" s="21"/>
      <c r="B670" s="21"/>
      <c r="C670" s="23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</row>
    <row r="671" spans="1:59" ht="18" customHeight="1">
      <c r="A671" s="21"/>
      <c r="B671" s="21"/>
      <c r="C671" s="23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</row>
    <row r="672" spans="1:59" ht="18" customHeight="1">
      <c r="A672" s="21"/>
      <c r="B672" s="21"/>
      <c r="C672" s="23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</row>
    <row r="673" spans="1:59" ht="18" customHeight="1">
      <c r="A673" s="21"/>
      <c r="B673" s="21"/>
      <c r="C673" s="23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</row>
    <row r="674" spans="1:59" ht="18" customHeight="1">
      <c r="A674" s="21"/>
      <c r="B674" s="21"/>
      <c r="C674" s="23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</row>
    <row r="675" spans="1:59" ht="18" customHeight="1">
      <c r="A675" s="21"/>
      <c r="B675" s="21"/>
      <c r="C675" s="23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</row>
    <row r="676" spans="1:59" ht="18" customHeight="1">
      <c r="A676" s="21"/>
      <c r="B676" s="21"/>
      <c r="C676" s="23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</row>
    <row r="677" spans="1:59" ht="18" customHeight="1">
      <c r="A677" s="21"/>
      <c r="B677" s="21"/>
      <c r="C677" s="23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</row>
    <row r="678" spans="1:59" ht="18" customHeight="1">
      <c r="A678" s="21"/>
      <c r="B678" s="21"/>
      <c r="C678" s="23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</row>
    <row r="679" spans="1:59" ht="18" customHeight="1">
      <c r="A679" s="21"/>
      <c r="B679" s="21"/>
      <c r="C679" s="23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</row>
    <row r="680" spans="1:59" ht="18" customHeight="1">
      <c r="A680" s="21"/>
      <c r="B680" s="21"/>
      <c r="C680" s="23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</row>
    <row r="681" spans="1:59" ht="18" customHeight="1">
      <c r="A681" s="21"/>
      <c r="B681" s="21"/>
      <c r="C681" s="23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</row>
    <row r="682" spans="1:59" ht="18" customHeight="1">
      <c r="A682" s="21"/>
      <c r="B682" s="21"/>
      <c r="C682" s="23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</row>
    <row r="683" spans="1:59" ht="18" customHeight="1">
      <c r="A683" s="21"/>
      <c r="B683" s="21"/>
      <c r="C683" s="23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</row>
    <row r="684" spans="1:59" ht="18" customHeight="1">
      <c r="A684" s="21"/>
      <c r="B684" s="21"/>
      <c r="C684" s="23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</row>
    <row r="685" spans="1:59" ht="18" customHeight="1">
      <c r="A685" s="21"/>
      <c r="B685" s="21"/>
      <c r="C685" s="23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</row>
    <row r="686" spans="1:59" ht="18" customHeight="1">
      <c r="A686" s="21"/>
      <c r="B686" s="21"/>
      <c r="C686" s="23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</row>
    <row r="687" spans="1:59" ht="18" customHeight="1">
      <c r="A687" s="21"/>
      <c r="B687" s="21"/>
      <c r="C687" s="23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</row>
    <row r="688" spans="1:59" ht="18" customHeight="1">
      <c r="A688" s="21"/>
      <c r="B688" s="21"/>
      <c r="C688" s="23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</row>
    <row r="689" spans="1:59" ht="18" customHeight="1">
      <c r="A689" s="21"/>
      <c r="B689" s="21"/>
      <c r="C689" s="23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</row>
    <row r="690" spans="1:59" ht="18" customHeight="1">
      <c r="A690" s="21"/>
      <c r="B690" s="21"/>
      <c r="C690" s="23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</row>
    <row r="691" spans="1:59" ht="18" customHeight="1">
      <c r="A691" s="21"/>
      <c r="B691" s="21"/>
      <c r="C691" s="23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</row>
    <row r="692" spans="1:59" ht="18" customHeight="1">
      <c r="A692" s="21"/>
      <c r="B692" s="21"/>
      <c r="C692" s="23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</row>
    <row r="693" spans="1:59" ht="18" customHeight="1">
      <c r="A693" s="21"/>
      <c r="B693" s="21"/>
      <c r="C693" s="23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</row>
    <row r="694" spans="1:59" ht="18" customHeight="1">
      <c r="A694" s="21"/>
      <c r="B694" s="21"/>
      <c r="C694" s="23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</row>
    <row r="695" spans="1:59" ht="18" customHeight="1">
      <c r="A695" s="21"/>
      <c r="B695" s="21"/>
      <c r="C695" s="23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</row>
    <row r="696" spans="1:59" ht="18" customHeight="1">
      <c r="A696" s="21"/>
      <c r="B696" s="21"/>
      <c r="C696" s="23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</row>
    <row r="697" spans="1:59" ht="18" customHeight="1">
      <c r="A697" s="21"/>
      <c r="B697" s="21"/>
      <c r="C697" s="23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</row>
    <row r="698" spans="1:59" ht="18" customHeight="1">
      <c r="A698" s="21"/>
      <c r="B698" s="21"/>
      <c r="C698" s="23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</row>
    <row r="699" spans="1:59" ht="18" customHeight="1">
      <c r="A699" s="21"/>
      <c r="B699" s="21"/>
      <c r="C699" s="23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</row>
    <row r="700" spans="1:59" ht="18" customHeight="1">
      <c r="A700" s="21"/>
      <c r="B700" s="21"/>
      <c r="C700" s="23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</row>
    <row r="701" spans="1:59" ht="18" customHeight="1">
      <c r="A701" s="21"/>
      <c r="B701" s="21"/>
      <c r="C701" s="23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</row>
    <row r="702" spans="1:59" ht="18" customHeight="1">
      <c r="A702" s="21"/>
      <c r="B702" s="21"/>
      <c r="C702" s="23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</row>
    <row r="703" spans="1:59" ht="18" customHeight="1">
      <c r="A703" s="21"/>
      <c r="B703" s="21"/>
      <c r="C703" s="23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</row>
    <row r="704" spans="1:59" ht="18" customHeight="1">
      <c r="A704" s="21"/>
      <c r="B704" s="21"/>
      <c r="C704" s="23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</row>
    <row r="705" spans="1:59" ht="18" customHeight="1">
      <c r="A705" s="21"/>
      <c r="B705" s="21"/>
      <c r="C705" s="23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</row>
    <row r="706" spans="1:59" ht="18" customHeight="1">
      <c r="A706" s="21"/>
      <c r="B706" s="21"/>
      <c r="C706" s="23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</row>
    <row r="707" spans="1:59" ht="18" customHeight="1">
      <c r="A707" s="21"/>
      <c r="B707" s="21"/>
      <c r="C707" s="23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</row>
    <row r="708" spans="1:59" ht="18" customHeight="1">
      <c r="A708" s="21"/>
      <c r="B708" s="21"/>
      <c r="C708" s="23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</row>
    <row r="709" spans="1:59" ht="18" customHeight="1">
      <c r="A709" s="21"/>
      <c r="B709" s="21"/>
      <c r="C709" s="23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</row>
    <row r="710" spans="1:59" ht="18" customHeight="1">
      <c r="A710" s="21"/>
      <c r="B710" s="21"/>
      <c r="C710" s="23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</row>
    <row r="711" spans="1:59" ht="18" customHeight="1">
      <c r="A711" s="21"/>
      <c r="B711" s="21"/>
      <c r="C711" s="23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</row>
    <row r="712" spans="1:59" ht="18" customHeight="1">
      <c r="A712" s="21"/>
      <c r="B712" s="21"/>
      <c r="C712" s="23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</row>
    <row r="713" spans="1:59" ht="18" customHeight="1">
      <c r="A713" s="21"/>
      <c r="B713" s="21"/>
      <c r="C713" s="23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</row>
    <row r="714" spans="1:59" ht="18" customHeight="1">
      <c r="A714" s="21"/>
      <c r="B714" s="21"/>
      <c r="C714" s="23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</row>
    <row r="715" spans="1:59" ht="18" customHeight="1">
      <c r="A715" s="21"/>
      <c r="B715" s="21"/>
      <c r="C715" s="23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</row>
    <row r="716" spans="1:59" ht="18" customHeight="1">
      <c r="A716" s="21"/>
      <c r="B716" s="21"/>
      <c r="C716" s="23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</row>
    <row r="717" spans="1:59" ht="18" customHeight="1">
      <c r="A717" s="21"/>
      <c r="B717" s="21"/>
      <c r="C717" s="23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</row>
    <row r="718" spans="1:59" ht="18" customHeight="1">
      <c r="A718" s="21"/>
      <c r="B718" s="21"/>
      <c r="C718" s="23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</row>
    <row r="719" spans="1:59" ht="18" customHeight="1">
      <c r="A719" s="21"/>
      <c r="B719" s="21"/>
      <c r="C719" s="23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</row>
    <row r="720" spans="1:59" ht="18" customHeight="1">
      <c r="A720" s="21"/>
      <c r="B720" s="21"/>
      <c r="C720" s="23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</row>
    <row r="721" spans="1:59" ht="18" customHeight="1">
      <c r="A721" s="21"/>
      <c r="B721" s="21"/>
      <c r="C721" s="23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</row>
    <row r="722" spans="1:59" ht="18" customHeight="1">
      <c r="A722" s="21"/>
      <c r="B722" s="21"/>
      <c r="C722" s="23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</row>
    <row r="723" spans="1:59" ht="18" customHeight="1">
      <c r="A723" s="21"/>
      <c r="B723" s="21"/>
      <c r="C723" s="23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</row>
    <row r="724" spans="1:59" ht="18" customHeight="1">
      <c r="A724" s="21"/>
      <c r="B724" s="21"/>
      <c r="C724" s="23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</row>
    <row r="725" spans="1:59" ht="18" customHeight="1">
      <c r="A725" s="21"/>
      <c r="B725" s="21"/>
      <c r="C725" s="23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</row>
    <row r="726" spans="1:59" ht="18" customHeight="1">
      <c r="A726" s="21"/>
      <c r="B726" s="21"/>
      <c r="C726" s="23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</row>
    <row r="727" spans="1:59" ht="18" customHeight="1">
      <c r="A727" s="21"/>
      <c r="B727" s="21"/>
      <c r="C727" s="23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</row>
    <row r="728" spans="1:59" ht="18" customHeight="1">
      <c r="A728" s="21"/>
      <c r="B728" s="21"/>
      <c r="C728" s="23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</row>
    <row r="729" spans="1:59" ht="18" customHeight="1">
      <c r="A729" s="21"/>
      <c r="B729" s="21"/>
      <c r="C729" s="23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</row>
    <row r="730" spans="1:59" ht="18" customHeight="1">
      <c r="A730" s="21"/>
      <c r="B730" s="21"/>
      <c r="C730" s="23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</row>
    <row r="731" spans="1:59" ht="18" customHeight="1">
      <c r="A731" s="21"/>
      <c r="B731" s="21"/>
      <c r="C731" s="23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</row>
    <row r="732" spans="1:59" ht="18" customHeight="1">
      <c r="A732" s="21"/>
      <c r="B732" s="21"/>
      <c r="C732" s="23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</row>
    <row r="733" spans="1:59" ht="18" customHeight="1">
      <c r="A733" s="21"/>
      <c r="B733" s="21"/>
      <c r="C733" s="23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</row>
    <row r="734" spans="1:59" ht="18" customHeight="1">
      <c r="A734" s="21"/>
      <c r="B734" s="21"/>
      <c r="C734" s="23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</row>
    <row r="735" spans="1:59" ht="18" customHeight="1">
      <c r="A735" s="21"/>
      <c r="B735" s="21"/>
      <c r="C735" s="23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</row>
    <row r="736" spans="1:59" ht="18" customHeight="1">
      <c r="A736" s="21"/>
      <c r="B736" s="21"/>
      <c r="C736" s="23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</row>
    <row r="737" spans="1:59" ht="18" customHeight="1">
      <c r="A737" s="21"/>
      <c r="B737" s="21"/>
      <c r="C737" s="23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</row>
    <row r="738" spans="1:59" ht="18" customHeight="1">
      <c r="A738" s="21"/>
      <c r="B738" s="21"/>
      <c r="C738" s="23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</row>
    <row r="739" spans="1:59" ht="18" customHeight="1">
      <c r="A739" s="21"/>
      <c r="B739" s="21"/>
      <c r="C739" s="23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</row>
    <row r="740" spans="1:59" ht="18" customHeight="1">
      <c r="A740" s="21"/>
      <c r="B740" s="21"/>
      <c r="C740" s="23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</row>
    <row r="741" spans="1:59" ht="18" customHeight="1">
      <c r="A741" s="21"/>
      <c r="B741" s="21"/>
      <c r="C741" s="23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</row>
    <row r="742" spans="1:59" ht="18" customHeight="1">
      <c r="A742" s="21"/>
      <c r="B742" s="21"/>
      <c r="C742" s="23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</row>
    <row r="743" spans="1:59" ht="18" customHeight="1">
      <c r="A743" s="21"/>
      <c r="B743" s="21"/>
      <c r="C743" s="23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</row>
    <row r="744" spans="1:59" ht="18" customHeight="1">
      <c r="A744" s="21"/>
      <c r="B744" s="21"/>
      <c r="C744" s="23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</row>
    <row r="745" spans="1:59" ht="18" customHeight="1">
      <c r="A745" s="21"/>
      <c r="B745" s="21"/>
      <c r="C745" s="23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</row>
    <row r="746" spans="1:59" ht="18" customHeight="1">
      <c r="A746" s="21"/>
      <c r="B746" s="21"/>
      <c r="C746" s="23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</row>
    <row r="747" spans="1:59" ht="18" customHeight="1">
      <c r="A747" s="21"/>
      <c r="B747" s="21"/>
      <c r="C747" s="23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</row>
    <row r="748" spans="1:59" ht="18" customHeight="1">
      <c r="A748" s="21"/>
      <c r="B748" s="21"/>
      <c r="C748" s="23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</row>
    <row r="749" spans="1:59" ht="18" customHeight="1">
      <c r="A749" s="21"/>
      <c r="B749" s="21"/>
      <c r="C749" s="23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</row>
    <row r="750" spans="1:59" ht="18" customHeight="1">
      <c r="A750" s="21"/>
      <c r="B750" s="21"/>
      <c r="C750" s="23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</row>
    <row r="751" spans="1:59" ht="18" customHeight="1">
      <c r="A751" s="21"/>
      <c r="B751" s="21"/>
      <c r="C751" s="23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</row>
    <row r="752" spans="1:59" ht="18" customHeight="1">
      <c r="A752" s="21"/>
      <c r="B752" s="21"/>
      <c r="C752" s="23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</row>
    <row r="753" spans="1:59" ht="18" customHeight="1">
      <c r="A753" s="21"/>
      <c r="B753" s="21"/>
      <c r="C753" s="23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</row>
    <row r="754" spans="1:59" ht="18" customHeight="1">
      <c r="A754" s="21"/>
      <c r="B754" s="21"/>
      <c r="C754" s="23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</row>
    <row r="755" spans="1:59" ht="18" customHeight="1">
      <c r="A755" s="21"/>
      <c r="B755" s="21"/>
      <c r="C755" s="23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</row>
    <row r="756" spans="1:59" ht="18" customHeight="1">
      <c r="A756" s="21"/>
      <c r="B756" s="21"/>
      <c r="C756" s="23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</row>
    <row r="757" spans="1:59" ht="18" customHeight="1">
      <c r="A757" s="21"/>
      <c r="B757" s="21"/>
      <c r="C757" s="23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</row>
    <row r="758" spans="1:59" ht="18" customHeight="1">
      <c r="A758" s="21"/>
      <c r="B758" s="21"/>
      <c r="C758" s="23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</row>
    <row r="759" spans="1:59" ht="18" customHeight="1">
      <c r="A759" s="21"/>
      <c r="B759" s="21"/>
      <c r="C759" s="23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</row>
    <row r="760" spans="1:59" ht="18" customHeight="1">
      <c r="A760" s="21"/>
      <c r="B760" s="21"/>
      <c r="C760" s="23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</row>
    <row r="761" spans="1:59" ht="18" customHeight="1">
      <c r="A761" s="21"/>
      <c r="B761" s="21"/>
      <c r="C761" s="23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</row>
    <row r="762" spans="1:59" ht="18" customHeight="1">
      <c r="A762" s="21"/>
      <c r="B762" s="21"/>
      <c r="C762" s="23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</row>
    <row r="763" spans="1:59" ht="18" customHeight="1">
      <c r="A763" s="21"/>
      <c r="B763" s="21"/>
      <c r="C763" s="23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</row>
    <row r="764" spans="1:59" ht="18" customHeight="1">
      <c r="A764" s="21"/>
      <c r="B764" s="21"/>
      <c r="C764" s="23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</row>
    <row r="765" spans="1:59" ht="18" customHeight="1">
      <c r="A765" s="21"/>
      <c r="B765" s="21"/>
      <c r="C765" s="23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</row>
    <row r="766" spans="1:59" ht="18" customHeight="1">
      <c r="A766" s="21"/>
      <c r="B766" s="21"/>
      <c r="C766" s="23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</row>
    <row r="767" spans="1:59" ht="18" customHeight="1">
      <c r="A767" s="21"/>
      <c r="B767" s="21"/>
      <c r="C767" s="23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</row>
    <row r="768" spans="1:59" ht="18" customHeight="1">
      <c r="A768" s="21"/>
      <c r="B768" s="21"/>
      <c r="C768" s="23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</row>
    <row r="769" spans="1:59" ht="18" customHeight="1">
      <c r="A769" s="21"/>
      <c r="B769" s="21"/>
      <c r="C769" s="23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</row>
    <row r="770" spans="1:59" ht="18" customHeight="1">
      <c r="A770" s="21"/>
      <c r="B770" s="21"/>
      <c r="C770" s="23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</row>
    <row r="771" spans="1:59" ht="18" customHeight="1">
      <c r="A771" s="21"/>
      <c r="B771" s="21"/>
      <c r="C771" s="23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</row>
    <row r="772" spans="1:59" ht="18" customHeight="1">
      <c r="A772" s="21"/>
      <c r="B772" s="21"/>
      <c r="C772" s="23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</row>
    <row r="773" spans="1:59" ht="18" customHeight="1">
      <c r="A773" s="21"/>
      <c r="B773" s="21"/>
      <c r="C773" s="23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</row>
    <row r="774" spans="1:59" ht="18" customHeight="1">
      <c r="A774" s="21"/>
      <c r="B774" s="21"/>
      <c r="C774" s="23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</row>
    <row r="775" spans="1:59" ht="18" customHeight="1">
      <c r="A775" s="21"/>
      <c r="B775" s="21"/>
      <c r="C775" s="23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</row>
    <row r="776" spans="1:59" ht="18" customHeight="1">
      <c r="A776" s="21"/>
      <c r="B776" s="21"/>
      <c r="C776" s="23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</row>
    <row r="777" spans="1:59" ht="18" customHeight="1">
      <c r="A777" s="21"/>
      <c r="B777" s="21"/>
      <c r="C777" s="23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</row>
    <row r="778" spans="1:59" ht="18" customHeight="1">
      <c r="A778" s="21"/>
      <c r="B778" s="21"/>
      <c r="C778" s="23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</row>
    <row r="779" spans="1:59" ht="18" customHeight="1">
      <c r="A779" s="21"/>
      <c r="B779" s="21"/>
      <c r="C779" s="23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</row>
    <row r="780" spans="1:59" ht="18" customHeight="1">
      <c r="A780" s="21"/>
      <c r="B780" s="21"/>
      <c r="C780" s="23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</row>
    <row r="781" spans="1:59" ht="18" customHeight="1">
      <c r="A781" s="21"/>
      <c r="B781" s="21"/>
      <c r="C781" s="23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</row>
    <row r="782" spans="1:59" ht="18" customHeight="1">
      <c r="A782" s="21"/>
      <c r="B782" s="21"/>
      <c r="C782" s="23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</row>
    <row r="783" spans="1:59" ht="18" customHeight="1">
      <c r="A783" s="21"/>
      <c r="B783" s="21"/>
      <c r="C783" s="23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</row>
    <row r="784" spans="1:59" ht="18" customHeight="1">
      <c r="A784" s="21"/>
      <c r="B784" s="21"/>
      <c r="C784" s="23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</row>
    <row r="785" spans="1:59" ht="18" customHeight="1">
      <c r="A785" s="21"/>
      <c r="B785" s="21"/>
      <c r="C785" s="23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</row>
    <row r="786" spans="1:59" ht="18" customHeight="1">
      <c r="A786" s="21"/>
      <c r="B786" s="21"/>
      <c r="C786" s="23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</row>
    <row r="787" spans="1:59" ht="18" customHeight="1">
      <c r="A787" s="21"/>
      <c r="B787" s="21"/>
      <c r="C787" s="23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</row>
    <row r="788" spans="1:59" ht="18" customHeight="1">
      <c r="A788" s="21"/>
      <c r="B788" s="21"/>
      <c r="C788" s="23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</row>
    <row r="789" spans="1:59" ht="18" customHeight="1">
      <c r="A789" s="21"/>
      <c r="B789" s="21"/>
      <c r="C789" s="23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</row>
    <row r="790" spans="1:59" ht="18" customHeight="1">
      <c r="A790" s="21"/>
      <c r="B790" s="21"/>
      <c r="C790" s="23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</row>
    <row r="791" spans="1:59" ht="18" customHeight="1">
      <c r="A791" s="21"/>
      <c r="B791" s="21"/>
      <c r="C791" s="23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</row>
    <row r="792" spans="1:59" ht="18" customHeight="1">
      <c r="A792" s="21"/>
      <c r="B792" s="21"/>
      <c r="C792" s="23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</row>
    <row r="793" spans="1:59" ht="18" customHeight="1">
      <c r="A793" s="21"/>
      <c r="B793" s="21"/>
      <c r="C793" s="23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</row>
    <row r="794" spans="1:59" ht="18" customHeight="1">
      <c r="A794" s="21"/>
      <c r="B794" s="21"/>
      <c r="C794" s="23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</row>
    <row r="795" spans="1:59" ht="18" customHeight="1">
      <c r="A795" s="21"/>
      <c r="B795" s="21"/>
      <c r="C795" s="23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</row>
    <row r="796" spans="1:59" ht="18" customHeight="1">
      <c r="A796" s="21"/>
      <c r="B796" s="21"/>
      <c r="C796" s="23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</row>
    <row r="797" spans="1:59" ht="18" customHeight="1">
      <c r="A797" s="21"/>
      <c r="B797" s="21"/>
      <c r="C797" s="23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</row>
    <row r="798" spans="1:59" ht="18" customHeight="1">
      <c r="A798" s="21"/>
      <c r="B798" s="21"/>
      <c r="C798" s="23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</row>
    <row r="799" spans="1:59" ht="18" customHeight="1">
      <c r="A799" s="21"/>
      <c r="B799" s="21"/>
      <c r="C799" s="23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</row>
    <row r="800" spans="1:59" ht="18" customHeight="1">
      <c r="A800" s="21"/>
      <c r="B800" s="21"/>
      <c r="C800" s="23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</row>
    <row r="801" spans="1:59" ht="18" customHeight="1">
      <c r="A801" s="21"/>
      <c r="B801" s="21"/>
      <c r="C801" s="23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</row>
    <row r="802" spans="1:59" ht="18" customHeight="1">
      <c r="A802" s="21"/>
      <c r="B802" s="21"/>
      <c r="C802" s="23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</row>
    <row r="803" spans="1:59" ht="18" customHeight="1">
      <c r="A803" s="21"/>
      <c r="B803" s="21"/>
      <c r="C803" s="23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</row>
    <row r="804" spans="1:59" ht="18" customHeight="1">
      <c r="A804" s="21"/>
      <c r="B804" s="21"/>
      <c r="C804" s="23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</row>
    <row r="805" spans="1:59" ht="18" customHeight="1">
      <c r="A805" s="21"/>
      <c r="B805" s="21"/>
      <c r="C805" s="23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</row>
    <row r="806" spans="1:59" ht="18" customHeight="1">
      <c r="A806" s="21"/>
      <c r="B806" s="21"/>
      <c r="C806" s="23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</row>
    <row r="807" spans="1:59" ht="18" customHeight="1">
      <c r="A807" s="21"/>
      <c r="B807" s="21"/>
      <c r="C807" s="23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</row>
    <row r="808" spans="1:59" ht="18" customHeight="1">
      <c r="A808" s="21"/>
      <c r="B808" s="21"/>
      <c r="C808" s="23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</row>
    <row r="809" spans="1:59" ht="18" customHeight="1">
      <c r="A809" s="21"/>
      <c r="B809" s="21"/>
      <c r="C809" s="23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</row>
    <row r="810" spans="1:59" ht="18" customHeight="1">
      <c r="A810" s="21"/>
      <c r="B810" s="21"/>
      <c r="C810" s="23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</row>
    <row r="811" spans="1:59" ht="18" customHeight="1">
      <c r="A811" s="21"/>
      <c r="B811" s="21"/>
      <c r="C811" s="23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</row>
    <row r="812" spans="1:59" ht="18" customHeight="1">
      <c r="A812" s="21"/>
      <c r="B812" s="21"/>
      <c r="C812" s="23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</row>
    <row r="813" spans="1:59" ht="18" customHeight="1">
      <c r="A813" s="21"/>
      <c r="B813" s="21"/>
      <c r="C813" s="23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</row>
    <row r="814" spans="1:59" ht="18" customHeight="1">
      <c r="A814" s="21"/>
      <c r="B814" s="21"/>
      <c r="C814" s="23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</row>
    <row r="815" spans="1:59" ht="18" customHeight="1">
      <c r="A815" s="21"/>
      <c r="B815" s="21"/>
      <c r="C815" s="23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</row>
    <row r="816" spans="1:59" ht="18" customHeight="1">
      <c r="A816" s="21"/>
      <c r="B816" s="21"/>
      <c r="C816" s="23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</row>
    <row r="817" spans="1:59" ht="18" customHeight="1">
      <c r="A817" s="21"/>
      <c r="B817" s="21"/>
      <c r="C817" s="23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</row>
    <row r="818" spans="1:59" ht="18" customHeight="1">
      <c r="A818" s="21"/>
      <c r="B818" s="21"/>
      <c r="C818" s="23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</row>
    <row r="819" spans="1:59" ht="18" customHeight="1">
      <c r="A819" s="21"/>
      <c r="B819" s="21"/>
      <c r="C819" s="23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</row>
    <row r="820" spans="1:59" ht="18" customHeight="1">
      <c r="A820" s="21"/>
      <c r="B820" s="21"/>
      <c r="C820" s="23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</row>
    <row r="821" spans="1:59" ht="18" customHeight="1">
      <c r="A821" s="21"/>
      <c r="B821" s="21"/>
      <c r="C821" s="23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</row>
    <row r="822" spans="1:59" ht="18" customHeight="1">
      <c r="A822" s="21"/>
      <c r="B822" s="21"/>
      <c r="C822" s="23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</row>
    <row r="823" spans="1:59" ht="18" customHeight="1">
      <c r="A823" s="21"/>
      <c r="B823" s="21"/>
      <c r="C823" s="23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</row>
    <row r="824" spans="1:59" ht="18" customHeight="1">
      <c r="A824" s="21"/>
      <c r="B824" s="21"/>
      <c r="C824" s="23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</row>
    <row r="825" spans="1:59" ht="18" customHeight="1">
      <c r="A825" s="21"/>
      <c r="B825" s="21"/>
      <c r="C825" s="23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</row>
    <row r="826" spans="1:59" ht="18" customHeight="1">
      <c r="A826" s="21"/>
      <c r="B826" s="21"/>
      <c r="C826" s="23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</row>
    <row r="827" spans="1:59" ht="18" customHeight="1">
      <c r="A827" s="21"/>
      <c r="B827" s="21"/>
      <c r="C827" s="23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</row>
    <row r="828" spans="1:59" ht="18" customHeight="1">
      <c r="A828" s="21"/>
      <c r="B828" s="21"/>
      <c r="C828" s="23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</row>
    <row r="829" spans="1:59" ht="18" customHeight="1">
      <c r="A829" s="21"/>
      <c r="B829" s="21"/>
      <c r="C829" s="23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</row>
    <row r="830" spans="1:59" ht="18" customHeight="1">
      <c r="A830" s="21"/>
      <c r="B830" s="21"/>
      <c r="C830" s="23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</row>
    <row r="831" spans="1:59" ht="18" customHeight="1">
      <c r="A831" s="21"/>
      <c r="B831" s="21"/>
      <c r="C831" s="23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</row>
    <row r="832" spans="1:59" ht="18" customHeight="1">
      <c r="A832" s="21"/>
      <c r="B832" s="21"/>
      <c r="C832" s="23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</row>
    <row r="833" spans="1:59" ht="18" customHeight="1">
      <c r="A833" s="21"/>
      <c r="B833" s="21"/>
      <c r="C833" s="23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</row>
    <row r="834" spans="1:59" ht="18" customHeight="1">
      <c r="A834" s="21"/>
      <c r="B834" s="21"/>
      <c r="C834" s="23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</row>
    <row r="835" spans="1:59" ht="18" customHeight="1">
      <c r="A835" s="21"/>
      <c r="B835" s="21"/>
      <c r="C835" s="23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</row>
    <row r="836" spans="1:59" ht="18" customHeight="1">
      <c r="A836" s="21"/>
      <c r="B836" s="21"/>
      <c r="C836" s="23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</row>
    <row r="837" spans="1:59" ht="18" customHeight="1">
      <c r="A837" s="21"/>
      <c r="B837" s="21"/>
      <c r="C837" s="23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</row>
    <row r="838" spans="1:59" ht="18" customHeight="1">
      <c r="A838" s="21"/>
      <c r="B838" s="21"/>
      <c r="C838" s="23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</row>
    <row r="839" spans="1:59" ht="18" customHeight="1">
      <c r="A839" s="21"/>
      <c r="B839" s="21"/>
      <c r="C839" s="23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</row>
    <row r="840" spans="1:59" ht="18" customHeight="1">
      <c r="A840" s="21"/>
      <c r="B840" s="21"/>
      <c r="C840" s="23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</row>
    <row r="841" spans="1:59" ht="18" customHeight="1">
      <c r="A841" s="21"/>
      <c r="B841" s="21"/>
      <c r="C841" s="23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</row>
    <row r="842" spans="1:59" ht="18" customHeight="1">
      <c r="A842" s="21"/>
      <c r="B842" s="21"/>
      <c r="C842" s="23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</row>
    <row r="843" spans="1:59" ht="18" customHeight="1">
      <c r="A843" s="21"/>
      <c r="B843" s="21"/>
      <c r="C843" s="23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</row>
    <row r="844" spans="1:59" ht="18" customHeight="1">
      <c r="A844" s="21"/>
      <c r="B844" s="21"/>
      <c r="C844" s="23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</row>
    <row r="845" spans="1:59" ht="18" customHeight="1">
      <c r="A845" s="21"/>
      <c r="B845" s="21"/>
      <c r="C845" s="23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</row>
    <row r="846" spans="1:59" ht="18" customHeight="1">
      <c r="A846" s="21"/>
      <c r="B846" s="21"/>
      <c r="C846" s="23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</row>
    <row r="847" spans="1:59" ht="18" customHeight="1">
      <c r="A847" s="21"/>
      <c r="B847" s="21"/>
      <c r="C847" s="23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</row>
    <row r="848" spans="1:59" ht="18" customHeight="1">
      <c r="A848" s="21"/>
      <c r="B848" s="21"/>
      <c r="C848" s="23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</row>
    <row r="849" spans="1:59" ht="18" customHeight="1">
      <c r="A849" s="21"/>
      <c r="B849" s="21"/>
      <c r="C849" s="23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</row>
    <row r="850" spans="1:59" ht="18" customHeight="1">
      <c r="A850" s="21"/>
      <c r="B850" s="21"/>
      <c r="C850" s="23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</row>
    <row r="851" spans="1:59" ht="18" customHeight="1">
      <c r="A851" s="21"/>
      <c r="B851" s="21"/>
      <c r="C851" s="23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</row>
    <row r="852" spans="1:59" ht="18" customHeight="1">
      <c r="A852" s="21"/>
      <c r="B852" s="21"/>
      <c r="C852" s="23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</row>
    <row r="853" spans="1:59" ht="18" customHeight="1">
      <c r="A853" s="21"/>
      <c r="B853" s="21"/>
      <c r="C853" s="23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</row>
    <row r="854" spans="1:59" ht="18" customHeight="1">
      <c r="A854" s="21"/>
      <c r="B854" s="21"/>
      <c r="C854" s="23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</row>
    <row r="855" spans="1:59" ht="18" customHeight="1">
      <c r="A855" s="21"/>
      <c r="B855" s="21"/>
      <c r="C855" s="23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</row>
    <row r="856" spans="1:59" ht="18" customHeight="1">
      <c r="A856" s="21"/>
      <c r="B856" s="21"/>
      <c r="C856" s="23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</row>
    <row r="857" spans="1:59" ht="18" customHeight="1">
      <c r="A857" s="21"/>
      <c r="B857" s="21"/>
      <c r="C857" s="23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</row>
    <row r="858" spans="1:59" ht="18" customHeight="1">
      <c r="A858" s="21"/>
      <c r="B858" s="21"/>
      <c r="C858" s="23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</row>
    <row r="859" spans="1:59" ht="18" customHeight="1">
      <c r="A859" s="21"/>
      <c r="B859" s="21"/>
      <c r="C859" s="23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</row>
    <row r="860" spans="1:59" ht="18" customHeight="1">
      <c r="A860" s="21"/>
      <c r="B860" s="21"/>
      <c r="C860" s="23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</row>
    <row r="861" spans="1:59" ht="18" customHeight="1">
      <c r="A861" s="21"/>
      <c r="B861" s="21"/>
      <c r="C861" s="23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</row>
    <row r="862" spans="1:59" ht="18" customHeight="1">
      <c r="A862" s="21"/>
      <c r="B862" s="21"/>
      <c r="C862" s="23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</row>
    <row r="863" spans="1:59" ht="18" customHeight="1">
      <c r="A863" s="21"/>
      <c r="B863" s="21"/>
      <c r="C863" s="23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</row>
    <row r="864" spans="1:59" ht="18" customHeight="1">
      <c r="A864" s="21"/>
      <c r="B864" s="21"/>
      <c r="C864" s="23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</row>
    <row r="865" spans="1:59" ht="18" customHeight="1">
      <c r="A865" s="21"/>
      <c r="B865" s="21"/>
      <c r="C865" s="23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</row>
    <row r="866" spans="1:59" ht="18" customHeight="1">
      <c r="A866" s="21"/>
      <c r="B866" s="21"/>
      <c r="C866" s="23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</row>
    <row r="867" spans="1:59" ht="18" customHeight="1">
      <c r="A867" s="21"/>
      <c r="B867" s="21"/>
      <c r="C867" s="23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</row>
    <row r="868" spans="1:59" ht="18" customHeight="1">
      <c r="A868" s="21"/>
      <c r="B868" s="21"/>
      <c r="C868" s="23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</row>
    <row r="869" spans="1:59" ht="18" customHeight="1">
      <c r="A869" s="21"/>
      <c r="B869" s="21"/>
      <c r="C869" s="23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</row>
    <row r="870" spans="1:59" ht="18" customHeight="1">
      <c r="A870" s="21"/>
      <c r="B870" s="21"/>
      <c r="C870" s="23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</row>
    <row r="871" spans="1:59" ht="18" customHeight="1">
      <c r="A871" s="21"/>
      <c r="B871" s="21"/>
      <c r="C871" s="23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</row>
    <row r="872" spans="1:59" ht="18" customHeight="1">
      <c r="A872" s="21"/>
      <c r="B872" s="21"/>
      <c r="C872" s="23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</row>
    <row r="873" spans="1:59" ht="18" customHeight="1">
      <c r="A873" s="21"/>
      <c r="B873" s="21"/>
      <c r="C873" s="23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</row>
    <row r="874" spans="1:59" ht="18" customHeight="1">
      <c r="A874" s="21"/>
      <c r="B874" s="21"/>
      <c r="C874" s="23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</row>
    <row r="875" spans="1:59" ht="18" customHeight="1">
      <c r="A875" s="21"/>
      <c r="B875" s="21"/>
      <c r="C875" s="23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</row>
    <row r="876" spans="1:59" ht="18" customHeight="1">
      <c r="A876" s="21"/>
      <c r="B876" s="21"/>
      <c r="C876" s="23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</row>
    <row r="877" spans="1:59" ht="18" customHeight="1">
      <c r="A877" s="21"/>
      <c r="B877" s="21"/>
      <c r="C877" s="23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</row>
    <row r="878" spans="1:59" ht="18" customHeight="1">
      <c r="A878" s="21"/>
      <c r="B878" s="21"/>
      <c r="C878" s="23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</row>
    <row r="879" spans="1:59" ht="18" customHeight="1">
      <c r="A879" s="21"/>
      <c r="B879" s="21"/>
      <c r="C879" s="23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</row>
    <row r="880" spans="1:59" ht="18" customHeight="1">
      <c r="A880" s="21"/>
      <c r="B880" s="21"/>
      <c r="C880" s="23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</row>
    <row r="881" spans="1:59" ht="18" customHeight="1">
      <c r="A881" s="21"/>
      <c r="B881" s="21"/>
      <c r="C881" s="23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</row>
    <row r="882" spans="1:59" ht="18" customHeight="1">
      <c r="A882" s="21"/>
      <c r="B882" s="21"/>
      <c r="C882" s="23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</row>
    <row r="883" spans="1:59" ht="18" customHeight="1">
      <c r="A883" s="21"/>
      <c r="B883" s="21"/>
      <c r="C883" s="23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</row>
    <row r="884" spans="1:59" ht="18" customHeight="1">
      <c r="A884" s="21"/>
      <c r="B884" s="21"/>
      <c r="C884" s="23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</row>
    <row r="885" spans="1:59" ht="18" customHeight="1">
      <c r="A885" s="21"/>
      <c r="B885" s="21"/>
      <c r="C885" s="23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</row>
    <row r="886" spans="1:59" ht="18" customHeight="1">
      <c r="A886" s="21"/>
      <c r="B886" s="21"/>
      <c r="C886" s="23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</row>
    <row r="887" spans="1:59" ht="18" customHeight="1">
      <c r="A887" s="21"/>
      <c r="B887" s="21"/>
      <c r="C887" s="23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</row>
    <row r="888" spans="1:59" ht="18" customHeight="1">
      <c r="A888" s="21"/>
      <c r="B888" s="21"/>
      <c r="C888" s="23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</row>
    <row r="889" spans="1:59" ht="18" customHeight="1">
      <c r="A889" s="21"/>
      <c r="B889" s="21"/>
      <c r="C889" s="23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</row>
    <row r="890" spans="1:59" ht="18" customHeight="1">
      <c r="A890" s="21"/>
      <c r="B890" s="21"/>
      <c r="C890" s="23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</row>
    <row r="891" spans="1:59" ht="18" customHeight="1">
      <c r="A891" s="21"/>
      <c r="B891" s="21"/>
      <c r="C891" s="23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</row>
    <row r="892" spans="1:59" ht="18" customHeight="1">
      <c r="A892" s="21"/>
      <c r="B892" s="21"/>
      <c r="C892" s="23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</row>
    <row r="893" spans="1:59" ht="18" customHeight="1">
      <c r="A893" s="21"/>
      <c r="B893" s="21"/>
      <c r="C893" s="23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</row>
    <row r="894" spans="1:59" ht="18" customHeight="1">
      <c r="A894" s="21"/>
      <c r="B894" s="21"/>
      <c r="C894" s="23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</row>
    <row r="895" spans="1:59" ht="18" customHeight="1">
      <c r="A895" s="21"/>
      <c r="B895" s="21"/>
      <c r="C895" s="23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</row>
    <row r="896" spans="1:59" ht="18" customHeight="1">
      <c r="A896" s="21"/>
      <c r="B896" s="21"/>
      <c r="C896" s="23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</row>
    <row r="897" spans="1:59" ht="18" customHeight="1">
      <c r="A897" s="21"/>
      <c r="B897" s="21"/>
      <c r="C897" s="23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</row>
    <row r="898" spans="1:59" ht="18" customHeight="1">
      <c r="A898" s="21"/>
      <c r="B898" s="21"/>
      <c r="C898" s="23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</row>
    <row r="899" spans="1:59" ht="18" customHeight="1">
      <c r="A899" s="21"/>
      <c r="B899" s="21"/>
      <c r="C899" s="23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</row>
    <row r="900" spans="1:59" ht="18" customHeight="1">
      <c r="A900" s="21"/>
      <c r="B900" s="21"/>
      <c r="C900" s="23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</row>
    <row r="901" spans="1:59" ht="18" customHeight="1">
      <c r="A901" s="21"/>
      <c r="B901" s="21"/>
      <c r="C901" s="23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</row>
    <row r="902" spans="1:59" ht="18" customHeight="1">
      <c r="A902" s="21"/>
      <c r="B902" s="21"/>
      <c r="C902" s="23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</row>
    <row r="903" spans="1:59" ht="18" customHeight="1">
      <c r="A903" s="21"/>
      <c r="B903" s="21"/>
      <c r="C903" s="23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</row>
    <row r="904" spans="1:59" ht="18" customHeight="1">
      <c r="A904" s="21"/>
      <c r="B904" s="21"/>
      <c r="C904" s="23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</row>
    <row r="905" spans="1:59" ht="18" customHeight="1">
      <c r="A905" s="21"/>
      <c r="B905" s="21"/>
      <c r="C905" s="23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</row>
    <row r="906" spans="1:59" ht="18" customHeight="1">
      <c r="A906" s="21"/>
      <c r="B906" s="21"/>
      <c r="C906" s="23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</row>
    <row r="907" spans="1:59" ht="18" customHeight="1">
      <c r="A907" s="21"/>
      <c r="B907" s="21"/>
      <c r="C907" s="23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</row>
    <row r="908" spans="1:59" ht="18" customHeight="1">
      <c r="A908" s="21"/>
      <c r="B908" s="21"/>
      <c r="C908" s="23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</row>
    <row r="909" spans="1:59" ht="18" customHeight="1">
      <c r="A909" s="21"/>
      <c r="B909" s="21"/>
      <c r="C909" s="23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</row>
    <row r="910" spans="1:59" ht="18" customHeight="1">
      <c r="A910" s="21"/>
      <c r="B910" s="21"/>
      <c r="C910" s="23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</row>
    <row r="911" spans="1:59" ht="18" customHeight="1">
      <c r="A911" s="21"/>
      <c r="B911" s="21"/>
      <c r="C911" s="23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</row>
    <row r="912" spans="1:59" ht="18" customHeight="1">
      <c r="A912" s="21"/>
      <c r="B912" s="21"/>
      <c r="C912" s="23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</row>
    <row r="913" spans="1:59" ht="18" customHeight="1">
      <c r="A913" s="21"/>
      <c r="B913" s="21"/>
      <c r="C913" s="23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</row>
    <row r="914" spans="1:59" ht="18" customHeight="1">
      <c r="A914" s="21"/>
      <c r="B914" s="21"/>
      <c r="C914" s="23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</row>
    <row r="915" spans="1:59" ht="18" customHeight="1">
      <c r="A915" s="21"/>
      <c r="B915" s="21"/>
      <c r="C915" s="23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</row>
    <row r="916" spans="1:59" ht="18" customHeight="1">
      <c r="A916" s="21"/>
      <c r="B916" s="21"/>
      <c r="C916" s="23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</row>
    <row r="917" spans="1:59" ht="18" customHeight="1">
      <c r="A917" s="21"/>
      <c r="B917" s="21"/>
      <c r="C917" s="23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</row>
    <row r="918" spans="1:59" ht="18" customHeight="1">
      <c r="A918" s="21"/>
      <c r="B918" s="21"/>
      <c r="C918" s="23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</row>
    <row r="919" spans="1:59" ht="18" customHeight="1">
      <c r="A919" s="21"/>
      <c r="B919" s="21"/>
      <c r="C919" s="23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</row>
    <row r="920" spans="1:59" ht="18" customHeight="1">
      <c r="A920" s="21"/>
      <c r="B920" s="21"/>
      <c r="C920" s="23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</row>
    <row r="921" spans="1:59" ht="18" customHeight="1">
      <c r="A921" s="21"/>
      <c r="B921" s="21"/>
      <c r="C921" s="23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</row>
    <row r="922" spans="1:59" ht="18" customHeight="1">
      <c r="A922" s="21"/>
      <c r="B922" s="21"/>
      <c r="C922" s="23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</row>
    <row r="923" spans="1:59" ht="18" customHeight="1">
      <c r="A923" s="21"/>
      <c r="B923" s="21"/>
      <c r="C923" s="23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</row>
    <row r="924" spans="1:59" ht="18" customHeight="1">
      <c r="A924" s="21"/>
      <c r="B924" s="21"/>
      <c r="C924" s="23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</row>
    <row r="925" spans="1:59" ht="18" customHeight="1">
      <c r="A925" s="21"/>
      <c r="B925" s="21"/>
      <c r="C925" s="23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</row>
    <row r="926" spans="1:59" ht="18" customHeight="1">
      <c r="A926" s="21"/>
      <c r="B926" s="21"/>
      <c r="C926" s="23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</row>
    <row r="927" spans="1:59" ht="18" customHeight="1">
      <c r="A927" s="21"/>
      <c r="B927" s="21"/>
      <c r="C927" s="23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</row>
    <row r="928" spans="1:59" ht="18" customHeight="1">
      <c r="A928" s="21"/>
      <c r="B928" s="21"/>
      <c r="C928" s="23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</row>
    <row r="929" spans="1:59" ht="18" customHeight="1">
      <c r="A929" s="21"/>
      <c r="B929" s="21"/>
      <c r="C929" s="23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</row>
    <row r="930" spans="1:59" ht="18" customHeight="1">
      <c r="A930" s="21"/>
      <c r="B930" s="21"/>
      <c r="C930" s="23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</row>
    <row r="931" spans="1:59" ht="18" customHeight="1">
      <c r="A931" s="21"/>
      <c r="B931" s="21"/>
      <c r="C931" s="23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</row>
    <row r="932" spans="1:59" ht="18" customHeight="1">
      <c r="A932" s="21"/>
      <c r="B932" s="21"/>
      <c r="C932" s="23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</row>
    <row r="933" spans="1:59" ht="18" customHeight="1">
      <c r="A933" s="21"/>
      <c r="B933" s="21"/>
      <c r="C933" s="23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</row>
    <row r="934" spans="1:59" ht="18" customHeight="1">
      <c r="A934" s="21"/>
      <c r="B934" s="21"/>
      <c r="C934" s="23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</row>
    <row r="935" spans="1:59" ht="18" customHeight="1">
      <c r="A935" s="21"/>
      <c r="B935" s="21"/>
      <c r="C935" s="23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</row>
    <row r="936" spans="1:59" ht="18" customHeight="1">
      <c r="A936" s="21"/>
      <c r="B936" s="21"/>
      <c r="C936" s="23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</row>
    <row r="937" spans="1:59" ht="18" customHeight="1">
      <c r="A937" s="21"/>
      <c r="B937" s="21"/>
      <c r="C937" s="23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</row>
    <row r="938" spans="1:59" ht="18" customHeight="1">
      <c r="A938" s="21"/>
      <c r="B938" s="21"/>
      <c r="C938" s="23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</row>
    <row r="939" spans="1:59" ht="18" customHeight="1">
      <c r="A939" s="21"/>
      <c r="B939" s="21"/>
      <c r="C939" s="23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</row>
    <row r="940" spans="1:59" ht="18" customHeight="1">
      <c r="A940" s="21"/>
      <c r="B940" s="21"/>
      <c r="C940" s="23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</row>
    <row r="941" spans="1:59" ht="18" customHeight="1">
      <c r="A941" s="21"/>
      <c r="B941" s="21"/>
      <c r="C941" s="23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</row>
    <row r="942" spans="1:59" ht="18" customHeight="1">
      <c r="A942" s="21"/>
      <c r="B942" s="21"/>
      <c r="C942" s="23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</row>
    <row r="943" spans="1:59" ht="18" customHeight="1">
      <c r="A943" s="21"/>
      <c r="B943" s="21"/>
      <c r="C943" s="23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</row>
    <row r="944" spans="1:59" ht="18" customHeight="1">
      <c r="A944" s="21"/>
      <c r="B944" s="21"/>
      <c r="C944" s="23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</row>
    <row r="945" spans="1:59" ht="18" customHeight="1">
      <c r="A945" s="21"/>
      <c r="B945" s="21"/>
      <c r="C945" s="23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</row>
    <row r="946" spans="1:59" ht="18" customHeight="1">
      <c r="A946" s="21"/>
      <c r="B946" s="21"/>
      <c r="C946" s="23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</row>
    <row r="947" spans="1:59" ht="18" customHeight="1">
      <c r="A947" s="21"/>
      <c r="B947" s="21"/>
      <c r="C947" s="23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</row>
    <row r="948" spans="1:59" ht="18" customHeight="1">
      <c r="A948" s="21"/>
      <c r="B948" s="21"/>
      <c r="C948" s="23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</row>
    <row r="949" spans="1:59" ht="18" customHeight="1">
      <c r="A949" s="21"/>
      <c r="B949" s="21"/>
      <c r="C949" s="23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</row>
    <row r="950" spans="1:59" ht="18" customHeight="1">
      <c r="A950" s="21"/>
      <c r="B950" s="21"/>
      <c r="C950" s="23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</row>
    <row r="951" spans="1:59" ht="18" customHeight="1">
      <c r="A951" s="21"/>
      <c r="B951" s="21"/>
      <c r="C951" s="23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</row>
    <row r="952" spans="1:59" ht="18" customHeight="1">
      <c r="A952" s="21"/>
      <c r="B952" s="21"/>
      <c r="C952" s="23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</row>
    <row r="953" spans="1:59" ht="18" customHeight="1">
      <c r="A953" s="21"/>
      <c r="B953" s="21"/>
      <c r="C953" s="23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</row>
    <row r="954" spans="1:59" ht="18" customHeight="1">
      <c r="A954" s="21"/>
      <c r="B954" s="21"/>
      <c r="C954" s="23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</row>
    <row r="955" spans="1:59" ht="18" customHeight="1">
      <c r="A955" s="21"/>
      <c r="B955" s="21"/>
      <c r="C955" s="23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</row>
    <row r="956" spans="1:59" ht="18" customHeight="1">
      <c r="A956" s="21"/>
      <c r="B956" s="21"/>
      <c r="C956" s="23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</row>
    <row r="957" spans="1:59" ht="18" customHeight="1">
      <c r="A957" s="21"/>
      <c r="B957" s="21"/>
      <c r="C957" s="23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</row>
    <row r="958" spans="1:59" ht="18" customHeight="1">
      <c r="A958" s="21"/>
      <c r="B958" s="21"/>
      <c r="C958" s="23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</row>
    <row r="959" spans="1:59" ht="18" customHeight="1">
      <c r="A959" s="21"/>
      <c r="B959" s="21"/>
      <c r="C959" s="23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</row>
    <row r="960" spans="1:59" ht="18" customHeight="1">
      <c r="A960" s="21"/>
      <c r="B960" s="21"/>
      <c r="C960" s="23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</row>
    <row r="961" spans="1:59" ht="18" customHeight="1">
      <c r="A961" s="21"/>
      <c r="B961" s="21"/>
      <c r="C961" s="23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</row>
    <row r="962" spans="1:59" ht="18" customHeight="1">
      <c r="A962" s="21"/>
      <c r="B962" s="21"/>
      <c r="C962" s="23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</row>
    <row r="963" spans="1:59" ht="18" customHeight="1">
      <c r="A963" s="21"/>
      <c r="B963" s="21"/>
      <c r="C963" s="23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</row>
    <row r="964" spans="1:59" ht="18" customHeight="1">
      <c r="A964" s="21"/>
      <c r="B964" s="21"/>
      <c r="C964" s="23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</row>
    <row r="965" spans="1:59" ht="18" customHeight="1">
      <c r="A965" s="21"/>
      <c r="B965" s="21"/>
      <c r="C965" s="23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</row>
    <row r="966" spans="1:59" ht="18" customHeight="1">
      <c r="A966" s="21"/>
      <c r="B966" s="21"/>
      <c r="C966" s="23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</row>
    <row r="967" spans="1:59" ht="18" customHeight="1">
      <c r="A967" s="21"/>
      <c r="B967" s="21"/>
      <c r="C967" s="23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</row>
    <row r="968" spans="1:59" ht="18" customHeight="1">
      <c r="A968" s="21"/>
      <c r="B968" s="21"/>
      <c r="C968" s="23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</row>
    <row r="969" spans="1:59" ht="18" customHeight="1">
      <c r="A969" s="21"/>
      <c r="B969" s="21"/>
      <c r="C969" s="23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</row>
    <row r="970" spans="1:59" ht="18" customHeight="1">
      <c r="A970" s="21"/>
      <c r="B970" s="21"/>
      <c r="C970" s="23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</row>
    <row r="971" spans="1:59" ht="18" customHeight="1">
      <c r="A971" s="21"/>
      <c r="B971" s="21"/>
      <c r="C971" s="23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</row>
    <row r="972" spans="1:59" ht="18" customHeight="1">
      <c r="A972" s="21"/>
      <c r="B972" s="21"/>
      <c r="C972" s="23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</row>
    <row r="973" spans="1:59" ht="18" customHeight="1">
      <c r="A973" s="21"/>
      <c r="B973" s="21"/>
      <c r="C973" s="23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</row>
    <row r="974" spans="1:59" ht="18" customHeight="1">
      <c r="A974" s="21"/>
      <c r="B974" s="21"/>
      <c r="C974" s="23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</row>
    <row r="975" spans="1:59" ht="18" customHeight="1">
      <c r="A975" s="21"/>
      <c r="B975" s="21"/>
      <c r="C975" s="23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</row>
    <row r="976" spans="1:59" ht="18" customHeight="1">
      <c r="A976" s="21"/>
      <c r="B976" s="21"/>
      <c r="C976" s="23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</row>
    <row r="977" spans="1:59" ht="18" customHeight="1">
      <c r="A977" s="21"/>
      <c r="B977" s="21"/>
      <c r="C977" s="23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</row>
    <row r="978" spans="1:59" ht="18" customHeight="1">
      <c r="A978" s="21"/>
      <c r="B978" s="21"/>
      <c r="C978" s="23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</row>
    <row r="979" spans="1:59" ht="18" customHeight="1">
      <c r="A979" s="21"/>
      <c r="B979" s="21"/>
      <c r="C979" s="23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</row>
    <row r="980" spans="1:59" ht="18" customHeight="1">
      <c r="A980" s="21"/>
      <c r="B980" s="21"/>
      <c r="C980" s="23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</row>
    <row r="981" spans="1:59" ht="18" customHeight="1">
      <c r="A981" s="21"/>
      <c r="B981" s="21"/>
      <c r="C981" s="23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</row>
    <row r="982" spans="1:59" ht="18" customHeight="1">
      <c r="A982" s="21"/>
      <c r="B982" s="21"/>
      <c r="C982" s="23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</row>
    <row r="983" spans="1:59" ht="18" customHeight="1">
      <c r="A983" s="21"/>
      <c r="B983" s="21"/>
      <c r="C983" s="23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</row>
    <row r="984" spans="1:59" ht="18" customHeight="1">
      <c r="A984" s="21"/>
      <c r="B984" s="21"/>
      <c r="C984" s="23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</row>
    <row r="985" spans="1:59" ht="18" customHeight="1">
      <c r="A985" s="21"/>
      <c r="B985" s="21"/>
      <c r="C985" s="23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</row>
    <row r="986" spans="1:59" ht="18" customHeight="1">
      <c r="A986" s="21"/>
      <c r="B986" s="21"/>
      <c r="C986" s="23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</row>
    <row r="987" spans="1:59" ht="18" customHeight="1">
      <c r="A987" s="21"/>
      <c r="B987" s="21"/>
      <c r="C987" s="23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</row>
    <row r="988" spans="1:59" ht="18" customHeight="1">
      <c r="A988" s="21"/>
      <c r="B988" s="21"/>
      <c r="C988" s="23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</row>
    <row r="989" spans="1:59" ht="18" customHeight="1">
      <c r="A989" s="21"/>
      <c r="B989" s="21"/>
      <c r="C989" s="23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</row>
    <row r="990" spans="1:59" ht="18" customHeight="1">
      <c r="A990" s="21"/>
      <c r="B990" s="21"/>
      <c r="C990" s="23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</row>
    <row r="991" spans="1:59" ht="18" customHeight="1">
      <c r="A991" s="21"/>
      <c r="B991" s="21"/>
      <c r="C991" s="23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</row>
    <row r="992" spans="1:59" ht="18" customHeight="1">
      <c r="A992" s="21"/>
      <c r="B992" s="21"/>
      <c r="C992" s="23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</row>
    <row r="993" spans="1:59" ht="18" customHeight="1">
      <c r="A993" s="21"/>
      <c r="B993" s="21"/>
      <c r="C993" s="23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</row>
    <row r="994" spans="1:59" ht="18" customHeight="1">
      <c r="A994" s="21"/>
      <c r="B994" s="21"/>
      <c r="C994" s="23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</row>
    <row r="995" spans="1:59" ht="18" customHeight="1">
      <c r="A995" s="21"/>
      <c r="B995" s="21"/>
      <c r="C995" s="23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</row>
    <row r="996" spans="1:59" ht="18" customHeight="1">
      <c r="A996" s="21"/>
      <c r="B996" s="21"/>
      <c r="C996" s="23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</row>
    <row r="997" spans="1:59" ht="18" customHeight="1">
      <c r="A997" s="21"/>
      <c r="B997" s="21"/>
      <c r="C997" s="23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</row>
    <row r="998" spans="1:59" ht="18" customHeight="1">
      <c r="A998" s="21"/>
      <c r="B998" s="21"/>
      <c r="C998" s="23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</row>
  </sheetData>
  <mergeCells count="4">
    <mergeCell ref="A2:I2"/>
    <mergeCell ref="J2:O2"/>
    <mergeCell ref="J9:S9"/>
    <mergeCell ref="T9:AC9"/>
  </mergeCells>
  <dataValidations count="2">
    <dataValidation type="list" allowBlank="1" showErrorMessage="1" sqref="J10:J49" xr:uid="{00000000-0002-0000-0600-000000000000}">
      <formula1>"first,second"</formula1>
    </dataValidation>
    <dataValidation type="list" allowBlank="1" showErrorMessage="1" sqref="L10:L49 U10:U49" xr:uid="{00000000-0002-0000-0600-000001000000}">
      <formula1>"Yes,No"</formula1>
    </dataValidation>
  </dataValidations>
  <pageMargins left="0.7" right="0.7" top="0.75" bottom="0.75" header="0" footer="0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9">
    <tabColor rgb="FF0066CC"/>
    <pageSetUpPr fitToPage="1"/>
  </sheetPr>
  <dimension ref="A1:Z999"/>
  <sheetViews>
    <sheetView workbookViewId="0">
      <selection activeCell="D24" sqref="D24"/>
    </sheetView>
  </sheetViews>
  <sheetFormatPr defaultColWidth="14.44140625" defaultRowHeight="15" customHeight="1"/>
  <cols>
    <col min="1" max="1" width="49" customWidth="1"/>
    <col min="2" max="2" width="18.6640625" customWidth="1"/>
    <col min="3" max="26" width="15.6640625" customWidth="1"/>
  </cols>
  <sheetData>
    <row r="1" spans="1:26" ht="6" customHeight="1">
      <c r="A1" s="41"/>
      <c r="B1" s="41"/>
      <c r="C1" s="41"/>
      <c r="D1" s="41"/>
      <c r="E1" s="41"/>
      <c r="F1" s="41"/>
      <c r="G1" s="42"/>
      <c r="H1" s="41"/>
      <c r="I1" s="41"/>
      <c r="J1" s="4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90" t="str">
        <f>CONCATENATE("SUPERSTARS TOSSING ANALYSIS ",Results_Annual!P2)</f>
        <v>SUPERSTARS TOSSING ANALYSIS 2022</v>
      </c>
      <c r="B2" s="91"/>
      <c r="C2" s="91"/>
      <c r="D2" s="91"/>
      <c r="E2" s="91"/>
      <c r="F2" s="91"/>
      <c r="G2" s="91"/>
      <c r="H2" s="91"/>
      <c r="I2" s="91"/>
      <c r="J2" s="9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" customHeight="1">
      <c r="A3" s="41"/>
      <c r="B3" s="41"/>
      <c r="C3" s="41"/>
      <c r="D3" s="41"/>
      <c r="E3" s="41"/>
      <c r="F3" s="41"/>
      <c r="G3" s="42"/>
      <c r="H3" s="41"/>
      <c r="I3" s="41"/>
      <c r="J3" s="4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6" customHeight="1">
      <c r="A5" s="3"/>
      <c r="B5" s="41"/>
      <c r="C5" s="41"/>
      <c r="D5" s="41"/>
      <c r="E5" s="41"/>
      <c r="F5" s="4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3"/>
      <c r="B6" s="43"/>
      <c r="C6" s="43" t="s">
        <v>3</v>
      </c>
      <c r="D6" s="43" t="s">
        <v>30</v>
      </c>
      <c r="E6" s="43" t="s">
        <v>4</v>
      </c>
      <c r="F6" s="43" t="s">
        <v>161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" customHeight="1">
      <c r="A7" s="3"/>
      <c r="B7" s="41"/>
      <c r="C7" s="41"/>
      <c r="D7" s="41"/>
      <c r="E7" s="41"/>
      <c r="F7" s="4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44" t="s">
        <v>29</v>
      </c>
      <c r="C8" s="44">
        <v>8</v>
      </c>
      <c r="D8" s="44">
        <v>1</v>
      </c>
      <c r="E8" s="44">
        <v>6</v>
      </c>
      <c r="F8" s="44">
        <v>15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3"/>
      <c r="B9" s="3" t="s">
        <v>17</v>
      </c>
      <c r="C9" s="3">
        <v>1</v>
      </c>
      <c r="D9" s="3">
        <v>0</v>
      </c>
      <c r="E9" s="3">
        <v>0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3"/>
      <c r="B10" s="3" t="s">
        <v>32</v>
      </c>
      <c r="C10" s="3">
        <v>1</v>
      </c>
      <c r="D10" s="3">
        <v>0</v>
      </c>
      <c r="E10" s="3">
        <v>0</v>
      </c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3"/>
      <c r="B11" s="44" t="s">
        <v>161</v>
      </c>
      <c r="C11" s="44">
        <v>10</v>
      </c>
      <c r="D11" s="44">
        <v>1</v>
      </c>
      <c r="E11" s="44">
        <v>6</v>
      </c>
      <c r="F11" s="44">
        <v>17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3"/>
      <c r="B12" s="44" t="s">
        <v>162</v>
      </c>
      <c r="C12" s="44">
        <v>2</v>
      </c>
      <c r="D12" s="44">
        <v>0</v>
      </c>
      <c r="E12" s="44">
        <v>0</v>
      </c>
      <c r="F12" s="44">
        <v>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>
      <c r="A13" s="3"/>
      <c r="B13" s="41"/>
      <c r="C13" s="41"/>
      <c r="D13" s="41"/>
      <c r="E13" s="41"/>
      <c r="F13" s="4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1">
    <mergeCell ref="A2:J2"/>
  </mergeCells>
  <pageMargins left="0.70866141732283472" right="0.70866141732283472" top="0.74803149606299213" bottom="0.74803149606299213" header="0" footer="0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rgb="FF0070C0"/>
    <pageSetUpPr fitToPage="1"/>
  </sheetPr>
  <dimension ref="A1:Z1000"/>
  <sheetViews>
    <sheetView topLeftCell="A52" workbookViewId="0">
      <selection activeCell="M13" sqref="M13"/>
    </sheetView>
  </sheetViews>
  <sheetFormatPr defaultColWidth="14.44140625" defaultRowHeight="15" customHeight="1"/>
  <cols>
    <col min="1" max="1" width="18.88671875" customWidth="1"/>
    <col min="2" max="3" width="12.6640625" customWidth="1"/>
    <col min="4" max="4" width="14.109375" customWidth="1"/>
    <col min="5" max="11" width="12.6640625" customWidth="1"/>
    <col min="12" max="26" width="9.109375" customWidth="1"/>
  </cols>
  <sheetData>
    <row r="1" spans="1:26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90" t="str">
        <f>CONCATENATE("TEAM SUMMARY ",Results_Annual!P2)</f>
        <v>TEAM SUMMARY 2022</v>
      </c>
      <c r="B3" s="91"/>
      <c r="C3" s="91"/>
      <c r="D3" s="91"/>
      <c r="E3" s="91"/>
      <c r="F3" s="91"/>
      <c r="G3" s="91"/>
      <c r="H3" s="91"/>
      <c r="I3" s="91"/>
      <c r="J3" s="91"/>
      <c r="K3" s="9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5"/>
      <c r="B7" s="43" t="s">
        <v>163</v>
      </c>
      <c r="C7" s="43" t="s">
        <v>133</v>
      </c>
      <c r="D7" s="43" t="s">
        <v>164</v>
      </c>
      <c r="E7" s="43" t="s">
        <v>3</v>
      </c>
      <c r="F7" s="43" t="s">
        <v>165</v>
      </c>
      <c r="G7" s="43" t="s">
        <v>166</v>
      </c>
      <c r="H7" s="43" t="s">
        <v>167</v>
      </c>
      <c r="I7" s="43" t="s">
        <v>4</v>
      </c>
      <c r="J7" s="43" t="s">
        <v>168</v>
      </c>
      <c r="K7" s="43" t="s">
        <v>169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3"/>
      <c r="B9" s="46"/>
      <c r="C9" s="46"/>
      <c r="D9" s="46"/>
      <c r="E9" s="46"/>
      <c r="F9" s="46"/>
      <c r="G9" s="46"/>
      <c r="H9" s="46"/>
      <c r="I9" s="46"/>
      <c r="J9" s="46"/>
      <c r="K9" s="4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4" t="s">
        <v>170</v>
      </c>
      <c r="B10" s="46">
        <f>C10+D10</f>
        <v>27</v>
      </c>
      <c r="C10" s="46">
        <f>COUNTIF(Results_Annual!$H:$H,C7)</f>
        <v>10</v>
      </c>
      <c r="D10" s="46">
        <f>SUM(E10:I10)</f>
        <v>17</v>
      </c>
      <c r="E10" s="46">
        <f>COUNTIF(Results_Annual!$H:$H,E7)</f>
        <v>8</v>
      </c>
      <c r="F10" s="46">
        <f>COUNTIF(Results_Annual!$H:$H,F7)</f>
        <v>0</v>
      </c>
      <c r="G10" s="46">
        <f>COUNTIF(Results_Annual!$H:$H,G7)</f>
        <v>0</v>
      </c>
      <c r="H10" s="46">
        <f>COUNTIF(Results_Annual!$H:$H,H7)</f>
        <v>0</v>
      </c>
      <c r="I10" s="46">
        <f>COUNTIF(Results_Annual!$H:$H,I7)</f>
        <v>9</v>
      </c>
      <c r="J10" s="47">
        <f>E10/D10</f>
        <v>0.47058823529411764</v>
      </c>
      <c r="K10" s="47">
        <f>I10/D10</f>
        <v>0.52941176470588236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8" t="s">
        <v>171</v>
      </c>
      <c r="B11" s="3"/>
      <c r="C11" s="3"/>
      <c r="D11" s="4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3" t="s">
        <v>172</v>
      </c>
      <c r="B12" s="49">
        <f t="shared" ref="B12:B13" si="0">C12+D12</f>
        <v>13</v>
      </c>
      <c r="C12" s="49">
        <f>COUNTIF(Results_Annual!$AO:$AO,CONCATENATE("Afternoon-",C$7))</f>
        <v>7</v>
      </c>
      <c r="D12" s="49">
        <f t="shared" ref="D12:D13" si="1">SUM(E12:I12)</f>
        <v>6</v>
      </c>
      <c r="E12" s="49">
        <f>COUNTIF(Results_Annual!$AO:$AO,CONCATENATE("Afternoon-",E$7))</f>
        <v>2</v>
      </c>
      <c r="F12" s="49">
        <f>COUNTIF(Results_Annual!$AO:$AO,CONCATENATE("Afternoon-",F$7))</f>
        <v>0</v>
      </c>
      <c r="G12" s="49">
        <f>COUNTIF(Results_Annual!$AO:$AO,CONCATENATE("Afternoon-",G$7))</f>
        <v>0</v>
      </c>
      <c r="H12" s="49">
        <f>COUNTIF(Results_Annual!$AO:$AO,CONCATENATE("Afternoon-",H$7))</f>
        <v>0</v>
      </c>
      <c r="I12" s="49">
        <f>COUNTIF(Results_Annual!$AO:$AO,CONCATENATE("Afternoon-",I$7))</f>
        <v>4</v>
      </c>
      <c r="J12" s="50">
        <f t="shared" ref="J12:J13" si="2">E12/D12</f>
        <v>0.33333333333333331</v>
      </c>
      <c r="K12" s="50">
        <f t="shared" ref="K12:K13" si="3">I12/D12</f>
        <v>0.66666666666666663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3" t="s">
        <v>173</v>
      </c>
      <c r="B13" s="49">
        <f t="shared" si="0"/>
        <v>14</v>
      </c>
      <c r="C13" s="49">
        <f>COUNTIF(Results_Annual!$AO:$AO,CONCATENATE("Twenty20-",C$7))+COUNTIF(Results_Annual!$AO:$AO,CONCATENATE("Fifteen15-",C$7))</f>
        <v>3</v>
      </c>
      <c r="D13" s="49">
        <f t="shared" si="1"/>
        <v>11</v>
      </c>
      <c r="E13" s="49">
        <f>COUNTIF(Results_Annual!$AO:$AO,CONCATENATE("Twenty20-",E$7))+COUNTIF(Results_Annual!$AO:$AO,CONCATENATE("Fifteen15-",E$7))</f>
        <v>6</v>
      </c>
      <c r="F13" s="49">
        <f>COUNTIF(Results_Annual!$AO:$AO,CONCATENATE("Twenty20-",F$7))+COUNTIF(Results_Annual!$AO:$AO,CONCATENATE("Fifteen15-",F$7))</f>
        <v>0</v>
      </c>
      <c r="G13" s="49">
        <f>COUNTIF(Results_Annual!$AO:$AO,CONCATENATE("Twenty20-",G$7))+COUNTIF(Results_Annual!$AO:$AO,CONCATENATE("Fifteen15-",G$7))</f>
        <v>0</v>
      </c>
      <c r="H13" s="49">
        <f>COUNTIF(Results_Annual!$AO:$AO,CONCATENATE("Twenty20-",H$7))+COUNTIF(Results_Annual!$AO:$AO,CONCATENATE("Fifteen15-",H$7))</f>
        <v>0</v>
      </c>
      <c r="I13" s="49">
        <f>COUNTIF(Results_Annual!$AO:$AO,CONCATENATE("Twenty20-",I$7))+COUNTIF(Results_Annual!$AO:$AO,CONCATENATE("Fifteen15-",I$7))</f>
        <v>5</v>
      </c>
      <c r="J13" s="50">
        <f t="shared" si="2"/>
        <v>0.54545454545454541</v>
      </c>
      <c r="K13" s="50">
        <f t="shared" si="3"/>
        <v>0.45454545454545453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"/>
      <c r="B14" s="3"/>
      <c r="C14" s="3"/>
      <c r="D14" s="4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48" t="s">
        <v>174</v>
      </c>
      <c r="B15" s="3"/>
      <c r="C15" s="3"/>
      <c r="D15" s="4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 t="s">
        <v>175</v>
      </c>
      <c r="B16" s="49">
        <f>C16+D16</f>
        <v>3</v>
      </c>
      <c r="C16" s="49">
        <f>COUNTIF(Results_Annual!$AP:$AP,CONCATENATE("Dodgers-",C$7))</f>
        <v>1</v>
      </c>
      <c r="D16" s="49">
        <f>SUM(E16:I16)</f>
        <v>2</v>
      </c>
      <c r="E16" s="49">
        <f>COUNTIF(Results_Annual!$AP:$AP,CONCATENATE("Dodgers-",E$7))</f>
        <v>1</v>
      </c>
      <c r="F16" s="49">
        <f>COUNTIF(Results_Annual!$AP:$AP,CONCATENATE("Dodgers-",F$7))</f>
        <v>0</v>
      </c>
      <c r="G16" s="49">
        <f>COUNTIF(Results_Annual!$AP:$AP,CONCATENATE("Dodgers-",G$7))</f>
        <v>0</v>
      </c>
      <c r="H16" s="49">
        <f>COUNTIF(Results_Annual!$AP:$AP,CONCATENATE("Dodgers-",H$7))</f>
        <v>0</v>
      </c>
      <c r="I16" s="49">
        <f>COUNTIF(Results_Annual!$AP:$AP,CONCATENATE("Dodgers-",I$7))</f>
        <v>1</v>
      </c>
      <c r="J16" s="50">
        <f>E16/D16</f>
        <v>0.5</v>
      </c>
      <c r="K16" s="50">
        <f>I16/D16</f>
        <v>0.5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4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51" t="s">
        <v>176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44" t="s">
        <v>177</v>
      </c>
      <c r="C22" s="44" t="s">
        <v>178</v>
      </c>
      <c r="D22" s="44" t="s">
        <v>96</v>
      </c>
      <c r="E22" s="44" t="s">
        <v>16</v>
      </c>
      <c r="F22" s="44" t="s">
        <v>179</v>
      </c>
      <c r="G22" s="44" t="s">
        <v>180</v>
      </c>
      <c r="H22" s="44" t="s">
        <v>181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44" t="s">
        <v>182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44" t="s">
        <v>183</v>
      </c>
      <c r="B24" s="52">
        <f t="shared" ref="B24:C24" si="4">B25+B26</f>
        <v>2120</v>
      </c>
      <c r="C24" s="52">
        <f t="shared" si="4"/>
        <v>109</v>
      </c>
      <c r="D24" s="53">
        <f t="shared" ref="D24:D26" si="5">ROUNDDOWN((E24/6),0)+(0.1*(E24-(ROUNDDOWN(E24/6,0)*6)))</f>
        <v>380.2</v>
      </c>
      <c r="E24" s="52">
        <f>E25+E26</f>
        <v>2282</v>
      </c>
      <c r="F24" s="54">
        <f t="shared" ref="F24:F26" si="6">B24/C24</f>
        <v>19.449541284403669</v>
      </c>
      <c r="G24" s="54">
        <f>B24/(SUM(Results_Annual!Q:Q)/6)</f>
        <v>5.5740578439964947</v>
      </c>
      <c r="H24" s="54">
        <f t="shared" ref="H24:H26" si="7">E24/C24</f>
        <v>20.935779816513762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 t="s">
        <v>172</v>
      </c>
      <c r="B25" s="55">
        <f>SUMIF(Results_Annual!$G:$G,"Afternoon",Results_Annual!K:K)</f>
        <v>835</v>
      </c>
      <c r="C25" s="55">
        <f>SUMIF(Results_Annual!$G:$G,"Afternoon",Results_Annual!N:N)</f>
        <v>38</v>
      </c>
      <c r="D25" s="56">
        <f t="shared" si="5"/>
        <v>166.3</v>
      </c>
      <c r="E25" s="55">
        <f>SUMIF(Results_Annual!$G:$G,"Afternoon",Results_Annual!S:S)</f>
        <v>999</v>
      </c>
      <c r="F25" s="57">
        <f t="shared" si="6"/>
        <v>21.973684210526315</v>
      </c>
      <c r="G25" s="57">
        <f>B25/(SUMIF(Results_Annual!$G:$G,"Afternoon",Results_Annual!Q:Q)/6)</f>
        <v>5.015015015015015</v>
      </c>
      <c r="H25" s="57">
        <f t="shared" si="7"/>
        <v>26.289473684210527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 t="s">
        <v>173</v>
      </c>
      <c r="B26" s="55">
        <f>SUMIF(Results_Annual!$G:$G,"Twenty20",Results_Annual!K:K)</f>
        <v>1285</v>
      </c>
      <c r="C26" s="55">
        <f>SUMIF(Results_Annual!$G:$G,"Twenty20",Results_Annual!N:N)</f>
        <v>71</v>
      </c>
      <c r="D26" s="56">
        <f t="shared" si="5"/>
        <v>213.5</v>
      </c>
      <c r="E26" s="55">
        <f>SUMIF(Results_Annual!$G:$G,"Twenty20",Results_Annual!S:S)</f>
        <v>1283</v>
      </c>
      <c r="F26" s="57">
        <f t="shared" si="6"/>
        <v>18.098591549295776</v>
      </c>
      <c r="G26" s="57">
        <f>B26/(SUMIF(Results_Annual!$G:$G,"Twenty20",Results_Annual!Q:Q)/6)</f>
        <v>6.0093530787217455</v>
      </c>
      <c r="H26" s="57">
        <f t="shared" si="7"/>
        <v>18.070422535211268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55"/>
      <c r="C27" s="55"/>
      <c r="D27" s="56"/>
      <c r="E27" s="55"/>
      <c r="F27" s="57"/>
      <c r="G27" s="57"/>
      <c r="H27" s="5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4" t="s">
        <v>184</v>
      </c>
      <c r="B28" s="55"/>
      <c r="C28" s="55"/>
      <c r="D28" s="56"/>
      <c r="E28" s="55"/>
      <c r="F28" s="57"/>
      <c r="G28" s="57"/>
      <c r="H28" s="5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44" t="s">
        <v>183</v>
      </c>
      <c r="B29" s="52">
        <f t="shared" ref="B29:C29" si="8">B30+B31</f>
        <v>2285</v>
      </c>
      <c r="C29" s="52">
        <f t="shared" si="8"/>
        <v>86</v>
      </c>
      <c r="D29" s="53">
        <f t="shared" ref="D29:D31" si="9">ROUNDDOWN((E29/6),0)+(0.1*(E29-(ROUNDDOWN(E29/6,0)*6)))</f>
        <v>351.5</v>
      </c>
      <c r="E29" s="52">
        <f>E30+E31</f>
        <v>2111</v>
      </c>
      <c r="F29" s="54">
        <f t="shared" ref="F29:F31" si="10">B29/C29</f>
        <v>26.569767441860463</v>
      </c>
      <c r="G29" s="54">
        <f>B29/(SUM(Results_Annual!Z:Z)/6)</f>
        <v>6.4945523448602565</v>
      </c>
      <c r="H29" s="54">
        <f t="shared" ref="H29:H31" si="11">E29/C29</f>
        <v>24.546511627906977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 t="s">
        <v>172</v>
      </c>
      <c r="B30" s="55">
        <f>SUMIF(Results_Annual!$G:$G,"Afternoon",Results_Annual!T:T)</f>
        <v>944</v>
      </c>
      <c r="C30" s="55">
        <f>SUMIF(Results_Annual!$G:$G,"Afternoon",Results_Annual!W:W)</f>
        <v>30</v>
      </c>
      <c r="D30" s="56">
        <f t="shared" si="9"/>
        <v>145.4</v>
      </c>
      <c r="E30" s="55">
        <f>SUMIF(Results_Annual!$G:$G,"Afternoon",Results_Annual!AB:AB)</f>
        <v>874</v>
      </c>
      <c r="F30" s="57">
        <f t="shared" si="10"/>
        <v>31.466666666666665</v>
      </c>
      <c r="G30" s="57">
        <f>B30/(SUMIF(Results_Annual!$G:$G,"Afternoon",Results_Annual!Z:Z)/6)</f>
        <v>6.4805491990846686</v>
      </c>
      <c r="H30" s="57">
        <f t="shared" si="11"/>
        <v>29.133333333333333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 t="s">
        <v>173</v>
      </c>
      <c r="B31" s="55">
        <f>SUMIF(Results_Annual!$G:$G,"Twenty20",Results_Annual!T:T)</f>
        <v>1341</v>
      </c>
      <c r="C31" s="55">
        <f>SUMIF(Results_Annual!$G:$G,"Twenty20",Results_Annual!W:W)</f>
        <v>56</v>
      </c>
      <c r="D31" s="56">
        <f t="shared" si="9"/>
        <v>206.1</v>
      </c>
      <c r="E31" s="55">
        <f>SUMIF(Results_Annual!$G:$G,"Twenty20",Results_Annual!AB:AB)</f>
        <v>1237</v>
      </c>
      <c r="F31" s="57">
        <f t="shared" si="10"/>
        <v>23.946428571428573</v>
      </c>
      <c r="G31" s="57">
        <f>B31/(SUMIF(Results_Annual!$G:$G,"Twenty20",Results_Annual!Z:Z)/6)</f>
        <v>6.5044462409054162</v>
      </c>
      <c r="H31" s="57">
        <f t="shared" si="11"/>
        <v>22.089285714285715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55"/>
      <c r="C32" s="55"/>
      <c r="D32" s="56"/>
      <c r="E32" s="55"/>
      <c r="F32" s="57"/>
      <c r="G32" s="57"/>
      <c r="H32" s="5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58" t="s">
        <v>185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51" t="s">
        <v>186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44" t="s">
        <v>187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 t="s">
        <v>188</v>
      </c>
      <c r="B40" s="8" t="str">
        <f>CONCATENATE(VLOOKUP(MAX(Results_Annual!AI10:AI48),Results_Annual!AI:AL,2,FALSE)," v ",VLOOKUP(MAX(Results_Annual!AI10:AI48),Results_Annual!AI:AL,3,FALSE)," (",VLOOKUP(MAX(Results_Annual!AI10:AI48),Results_Annual!AI:AL,4,FALSE),")")</f>
        <v>161-6 v St Anne's Allstars (Sun 24 April)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 t="s">
        <v>189</v>
      </c>
      <c r="B41" s="8" t="s">
        <v>320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 t="s">
        <v>190</v>
      </c>
      <c r="B42" s="8" t="s">
        <v>321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44" t="s">
        <v>191</v>
      </c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 t="s">
        <v>188</v>
      </c>
      <c r="B45" s="8" t="s">
        <v>322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 t="s">
        <v>189</v>
      </c>
      <c r="B46" s="8" t="s">
        <v>323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 t="s">
        <v>190</v>
      </c>
      <c r="B47" s="8" t="s">
        <v>324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44" t="s">
        <v>192</v>
      </c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 t="s">
        <v>188</v>
      </c>
      <c r="B51" s="8" t="s">
        <v>325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 t="s">
        <v>189</v>
      </c>
      <c r="B52" s="8" t="s">
        <v>326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 t="s">
        <v>190</v>
      </c>
      <c r="B53" s="8" t="s">
        <v>327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44" t="s">
        <v>193</v>
      </c>
      <c r="B55" s="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 t="s">
        <v>188</v>
      </c>
      <c r="B56" s="8" t="s">
        <v>328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 t="s">
        <v>189</v>
      </c>
      <c r="B57" s="8" t="s">
        <v>329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 t="s">
        <v>190</v>
      </c>
      <c r="B58" s="8" t="s">
        <v>330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51" t="s">
        <v>194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44" t="s">
        <v>82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 t="s">
        <v>195</v>
      </c>
      <c r="B65" s="8" t="s">
        <v>331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 t="s">
        <v>196</v>
      </c>
      <c r="B66" s="3" t="s">
        <v>332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44" t="s">
        <v>197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 t="s">
        <v>195</v>
      </c>
      <c r="B69" s="8" t="s">
        <v>333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 t="s">
        <v>196</v>
      </c>
      <c r="B70" s="8" t="s">
        <v>334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5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3:K3"/>
  </mergeCells>
  <phoneticPr fontId="27" type="noConversion"/>
  <printOptions horizontalCentered="1"/>
  <pageMargins left="0.70866141732283472" right="0.70866141732283472" top="0.74803149606299213" bottom="0.74803149606299213" header="0" footer="0"/>
  <pageSetup scale="54" orientation="landscape" r:id="rId1"/>
  <ignoredErrors>
    <ignoredError sqref="D10:D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0070C0"/>
    <pageSetUpPr fitToPage="1"/>
  </sheetPr>
  <dimension ref="A1:Z1004"/>
  <sheetViews>
    <sheetView topLeftCell="A46" workbookViewId="0">
      <selection activeCell="A61" sqref="A61"/>
    </sheetView>
  </sheetViews>
  <sheetFormatPr defaultColWidth="14.44140625" defaultRowHeight="15" customHeight="1"/>
  <cols>
    <col min="1" max="1" width="8.6640625" customWidth="1"/>
    <col min="2" max="2" width="24.33203125" customWidth="1"/>
    <col min="3" max="3" width="10.6640625" customWidth="1"/>
    <col min="4" max="4" width="8.6640625" customWidth="1"/>
    <col min="5" max="5" width="27" customWidth="1"/>
    <col min="6" max="6" width="10.6640625" customWidth="1"/>
    <col min="7" max="7" width="8.6640625" customWidth="1"/>
    <col min="8" max="8" width="26" customWidth="1"/>
    <col min="9" max="9" width="10.6640625" customWidth="1"/>
    <col min="10" max="26" width="9.109375" customWidth="1"/>
  </cols>
  <sheetData>
    <row r="1" spans="1:26" ht="4.5" customHeight="1">
      <c r="A1" s="41"/>
      <c r="B1" s="41"/>
      <c r="C1" s="41"/>
      <c r="D1" s="41"/>
      <c r="E1" s="41"/>
      <c r="F1" s="60"/>
      <c r="G1" s="60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90" t="str">
        <f>CONCATENATE("INDIVIDUAL RECORDS ",Results_Annual!P2)</f>
        <v>INDIVIDUAL RECORDS 2022</v>
      </c>
      <c r="B2" s="91"/>
      <c r="C2" s="91"/>
      <c r="D2" s="91"/>
      <c r="E2" s="91"/>
      <c r="F2" s="91"/>
      <c r="G2" s="91"/>
      <c r="H2" s="9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.5" customHeight="1">
      <c r="A3" s="41"/>
      <c r="B3" s="41"/>
      <c r="C3" s="41"/>
      <c r="D3" s="41"/>
      <c r="E3" s="41"/>
      <c r="F3" s="60"/>
      <c r="G3" s="60"/>
      <c r="H3" s="4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3"/>
      <c r="B4" s="3"/>
      <c r="C4" s="3"/>
      <c r="D4" s="3"/>
      <c r="E4" s="3"/>
      <c r="F4" s="49"/>
      <c r="G4" s="4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3"/>
      <c r="B5" s="3"/>
      <c r="C5" s="3"/>
      <c r="D5" s="3"/>
      <c r="E5" s="3"/>
      <c r="F5" s="49"/>
      <c r="G5" s="4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99" t="str">
        <f>CONCATENATE(Results_Annual!P2," Season Records")</f>
        <v>2022 Season Records</v>
      </c>
      <c r="B6" s="100"/>
      <c r="C6" s="100"/>
      <c r="D6" s="100"/>
      <c r="E6" s="100"/>
      <c r="F6" s="100"/>
      <c r="G6" s="100"/>
      <c r="H6" s="10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3"/>
      <c r="B7" s="3"/>
      <c r="C7" s="3"/>
      <c r="D7" s="3"/>
      <c r="E7" s="3"/>
      <c r="F7" s="49"/>
      <c r="G7" s="4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4" t="s">
        <v>198</v>
      </c>
      <c r="B8" s="3"/>
      <c r="C8" s="3"/>
      <c r="D8" s="44" t="s">
        <v>199</v>
      </c>
      <c r="E8" s="3"/>
      <c r="F8" s="49"/>
      <c r="G8" s="61" t="s">
        <v>200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9" t="s">
        <v>188</v>
      </c>
      <c r="B9" s="105" t="s">
        <v>345</v>
      </c>
      <c r="C9" s="3"/>
      <c r="D9" s="49" t="s">
        <v>188</v>
      </c>
      <c r="E9" s="3" t="s">
        <v>336</v>
      </c>
      <c r="F9" s="49"/>
      <c r="G9" s="49" t="s">
        <v>188</v>
      </c>
      <c r="H9" s="3" t="s">
        <v>339</v>
      </c>
      <c r="I9" s="3"/>
      <c r="J9" s="8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9" t="s">
        <v>340</v>
      </c>
      <c r="B10" t="s">
        <v>338</v>
      </c>
      <c r="C10" s="3"/>
      <c r="D10" s="49" t="s">
        <v>189</v>
      </c>
      <c r="E10" s="3" t="s">
        <v>337</v>
      </c>
      <c r="F10" s="49"/>
      <c r="G10" s="49" t="s">
        <v>189</v>
      </c>
      <c r="H10" s="3" t="s">
        <v>341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9" t="s">
        <v>340</v>
      </c>
      <c r="B11" t="s">
        <v>339</v>
      </c>
      <c r="C11" s="3"/>
      <c r="D11" s="49" t="s">
        <v>190</v>
      </c>
      <c r="E11" s="3" t="s">
        <v>335</v>
      </c>
      <c r="F11" s="49"/>
      <c r="G11" s="49" t="s">
        <v>190</v>
      </c>
      <c r="H11" t="s">
        <v>342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3"/>
      <c r="B12" s="3"/>
      <c r="C12" s="3"/>
      <c r="D12" s="3"/>
      <c r="E12" s="3"/>
      <c r="F12" s="49"/>
      <c r="G12" s="4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4" t="s">
        <v>201</v>
      </c>
      <c r="B13" s="3"/>
      <c r="C13" s="3"/>
      <c r="D13" s="44" t="s">
        <v>202</v>
      </c>
      <c r="E13" s="3"/>
      <c r="F13" s="49"/>
      <c r="G13" s="4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49" t="s">
        <v>188</v>
      </c>
      <c r="B14" s="3" t="s">
        <v>346</v>
      </c>
      <c r="C14" s="3"/>
      <c r="D14" s="49" t="s">
        <v>188</v>
      </c>
      <c r="E14" s="105" t="s">
        <v>352</v>
      </c>
      <c r="F14" s="49"/>
      <c r="G14" s="4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49" t="s">
        <v>189</v>
      </c>
      <c r="B15" s="3" t="s">
        <v>347</v>
      </c>
      <c r="C15" s="3"/>
      <c r="D15" s="49"/>
      <c r="E15" s="3"/>
      <c r="F15" s="49"/>
      <c r="G15" s="4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49" t="s">
        <v>348</v>
      </c>
      <c r="B16" s="3" t="s">
        <v>349</v>
      </c>
      <c r="C16" s="3"/>
      <c r="D16" s="49"/>
      <c r="E16" s="3"/>
      <c r="F16" s="49"/>
      <c r="G16" s="4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49" t="s">
        <v>348</v>
      </c>
      <c r="B17" s="3" t="s">
        <v>350</v>
      </c>
      <c r="C17" s="3"/>
      <c r="D17" s="49"/>
      <c r="E17" s="3"/>
      <c r="F17" s="49"/>
      <c r="G17" s="4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49" t="s">
        <v>348</v>
      </c>
      <c r="B18" s="3" t="s">
        <v>351</v>
      </c>
      <c r="C18" s="3"/>
      <c r="D18" s="49"/>
      <c r="E18" s="3"/>
      <c r="F18" s="49"/>
      <c r="G18" s="4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62"/>
      <c r="B19" s="3"/>
      <c r="C19" s="3"/>
      <c r="D19" s="62"/>
      <c r="E19" s="3"/>
      <c r="F19" s="49"/>
      <c r="G19" s="4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99" t="str">
        <f>CONCATENATE(Results_Annual!P2," Performance Highlights")</f>
        <v>2022 Performance Highlights</v>
      </c>
      <c r="B20" s="100"/>
      <c r="C20" s="100"/>
      <c r="D20" s="100"/>
      <c r="E20" s="100"/>
      <c r="F20" s="100"/>
      <c r="G20" s="100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44"/>
      <c r="B21" s="3"/>
      <c r="C21" s="3"/>
      <c r="D21" s="3"/>
      <c r="E21" s="3"/>
      <c r="F21" s="49"/>
      <c r="G21" s="4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106" t="str">
        <f>CONCATENATE("Debutants (",COUNTIF([1]Milestones!F:F,"Debut"),")")</f>
        <v>Debutants (11)</v>
      </c>
      <c r="C22" s="3"/>
      <c r="D22" s="3"/>
      <c r="E22" s="3"/>
      <c r="F22" s="49"/>
      <c r="G22" s="4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44"/>
      <c r="B23" t="s">
        <v>43</v>
      </c>
      <c r="C23" s="3"/>
      <c r="D23" s="3"/>
      <c r="E23" t="s">
        <v>60</v>
      </c>
      <c r="F23" s="49"/>
      <c r="G23" s="49"/>
      <c r="H23" t="s">
        <v>72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44"/>
      <c r="B24" t="s">
        <v>66</v>
      </c>
      <c r="C24" s="81"/>
      <c r="D24" s="81"/>
      <c r="E24" t="s">
        <v>73</v>
      </c>
      <c r="F24" s="49"/>
      <c r="G24" s="49"/>
      <c r="H24" t="s">
        <v>61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44"/>
      <c r="B25" t="s">
        <v>34</v>
      </c>
      <c r="C25" s="3"/>
      <c r="D25" s="3"/>
      <c r="E25" t="s">
        <v>71</v>
      </c>
      <c r="F25" s="49"/>
      <c r="G25" s="49"/>
      <c r="H25" t="s">
        <v>65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t="s">
        <v>37</v>
      </c>
      <c r="C26" s="3"/>
      <c r="D26" s="3"/>
      <c r="E26" t="s">
        <v>70</v>
      </c>
      <c r="F26" s="49"/>
      <c r="G26" s="4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44"/>
      <c r="B27" s="3"/>
      <c r="C27" s="3"/>
      <c r="D27" s="3"/>
      <c r="E27" s="3"/>
      <c r="F27" s="49"/>
      <c r="G27" s="4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4" t="s">
        <v>353</v>
      </c>
      <c r="B28" s="3"/>
      <c r="C28" s="3"/>
      <c r="D28" s="3"/>
      <c r="E28" s="3"/>
      <c r="F28" s="49"/>
      <c r="G28" s="4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44"/>
      <c r="B29" s="3" t="str">
        <f>HS_Annual!B9</f>
        <v>Paul Gaught-Allen</v>
      </c>
      <c r="C29" s="8" t="str">
        <f>HS_Annual!C9&amp;" v "&amp;HS_Annual!D9</f>
        <v>55 v Mandarins (1 May)</v>
      </c>
      <c r="D29" s="49"/>
      <c r="E29" s="3"/>
      <c r="F29" s="64"/>
      <c r="G29" s="6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44"/>
      <c r="B30" s="3" t="str">
        <f>HS_Annual!B10</f>
        <v>Matthew Conway</v>
      </c>
      <c r="C30" s="8" t="str">
        <f>HS_Annual!C10&amp;" v "&amp;HS_Annual!D10</f>
        <v>50no v Bank of England (31 August)</v>
      </c>
      <c r="D30" s="49"/>
      <c r="E30" s="3"/>
      <c r="F30" s="64"/>
      <c r="G30" s="6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44"/>
      <c r="C31" s="6"/>
      <c r="E31" s="5"/>
      <c r="F31" s="49"/>
      <c r="G31" s="49"/>
      <c r="I31" s="6"/>
      <c r="K31" s="6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44" t="s">
        <v>354</v>
      </c>
      <c r="B32" s="3"/>
      <c r="C32" s="3"/>
      <c r="D32" s="3"/>
      <c r="E32" s="44"/>
      <c r="F32" s="64"/>
      <c r="G32" s="6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44"/>
      <c r="B33" s="3" t="s">
        <v>32</v>
      </c>
      <c r="C33" s="3" t="s">
        <v>355</v>
      </c>
      <c r="D33" s="3"/>
      <c r="E33" s="44"/>
      <c r="F33" s="64"/>
      <c r="G33" s="6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44"/>
      <c r="B34" s="3"/>
      <c r="C34" s="3"/>
      <c r="D34" s="3"/>
      <c r="E34" s="5"/>
      <c r="F34" s="49"/>
      <c r="G34" s="4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44" t="s">
        <v>203</v>
      </c>
      <c r="B35" s="3"/>
      <c r="C35" s="3"/>
      <c r="D35" s="3"/>
      <c r="E35" s="3"/>
      <c r="F35" s="49"/>
      <c r="G35" s="4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44"/>
      <c r="B36" s="3"/>
      <c r="C36" s="3"/>
      <c r="D36" s="3"/>
      <c r="E36" s="3"/>
      <c r="F36" s="49"/>
      <c r="G36" s="4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44" t="s">
        <v>356</v>
      </c>
      <c r="B37" s="3"/>
      <c r="C37" s="3"/>
      <c r="D37" s="3"/>
      <c r="E37" s="3"/>
      <c r="F37" s="49"/>
      <c r="G37" s="4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44"/>
      <c r="B38" s="3" t="s">
        <v>27</v>
      </c>
      <c r="C38" s="3" t="s">
        <v>358</v>
      </c>
      <c r="D38" s="3"/>
      <c r="E38" s="3"/>
      <c r="F38" s="49"/>
      <c r="G38" s="4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44"/>
      <c r="B39" s="3" t="s">
        <v>31</v>
      </c>
      <c r="C39" s="3" t="s">
        <v>359</v>
      </c>
      <c r="D39" s="3"/>
      <c r="E39" s="3"/>
      <c r="F39" s="49"/>
      <c r="G39" s="4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44"/>
      <c r="B40" s="3"/>
      <c r="C40" s="3"/>
      <c r="D40" s="3"/>
      <c r="E40" s="3"/>
      <c r="F40" s="49"/>
      <c r="G40" s="4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44" t="s">
        <v>357</v>
      </c>
      <c r="B41" s="3"/>
      <c r="C41" s="3"/>
      <c r="D41" s="3"/>
      <c r="E41" s="44"/>
      <c r="F41" s="49"/>
      <c r="G41" s="4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49"/>
      <c r="G42" s="4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99" t="str">
        <f>CONCATENATE(Results_Annual!P2," Individual Career Milestones")</f>
        <v>2022 Individual Career Milestones</v>
      </c>
      <c r="B43" s="100"/>
      <c r="C43" s="100"/>
      <c r="D43" s="100"/>
      <c r="E43" s="100"/>
      <c r="F43" s="100"/>
      <c r="G43" s="100"/>
      <c r="H43" s="10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49"/>
      <c r="G44" s="49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44" t="s">
        <v>360</v>
      </c>
      <c r="B45" s="3"/>
      <c r="C45" s="3"/>
      <c r="D45" s="3"/>
      <c r="E45" s="3"/>
      <c r="F45" s="65"/>
      <c r="G45" s="6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 t="s">
        <v>27</v>
      </c>
      <c r="C46" s="3" t="s">
        <v>361</v>
      </c>
      <c r="D46" s="3"/>
      <c r="E46" s="4"/>
      <c r="F46" s="63"/>
      <c r="G46" s="6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C47" s="49"/>
      <c r="D47" s="49"/>
      <c r="E47" s="3"/>
      <c r="F47" s="63"/>
      <c r="G47" s="6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107" t="s">
        <v>365</v>
      </c>
      <c r="B48" s="3"/>
      <c r="C48" s="49"/>
      <c r="D48" s="49"/>
      <c r="E48" s="44"/>
      <c r="F48" s="63"/>
      <c r="G48" s="6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 t="s">
        <v>29</v>
      </c>
      <c r="C49" s="3" t="s">
        <v>362</v>
      </c>
      <c r="D49" s="49"/>
      <c r="E49" s="44"/>
      <c r="F49" s="63"/>
      <c r="G49" s="6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 t="s">
        <v>18</v>
      </c>
      <c r="C50" s="88" t="s">
        <v>363</v>
      </c>
      <c r="D50" s="49"/>
      <c r="E50" s="88"/>
      <c r="F50" s="63"/>
      <c r="G50" s="6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88" t="s">
        <v>48</v>
      </c>
      <c r="C51" s="88" t="s">
        <v>364</v>
      </c>
      <c r="D51" s="49"/>
      <c r="E51" s="44"/>
      <c r="F51" s="63"/>
      <c r="G51" s="6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49"/>
      <c r="E52" s="44"/>
      <c r="F52" s="63"/>
      <c r="G52" s="6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107" t="s">
        <v>366</v>
      </c>
      <c r="B53" s="3"/>
      <c r="C53" s="49"/>
      <c r="D53" s="49"/>
      <c r="E53" s="44"/>
      <c r="F53" s="63"/>
      <c r="G53" s="6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49"/>
      <c r="D54" s="49"/>
      <c r="E54" s="44"/>
      <c r="F54" s="63"/>
      <c r="G54" s="6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107" t="s">
        <v>367</v>
      </c>
      <c r="B55" s="3"/>
      <c r="C55" s="49"/>
      <c r="D55" s="49"/>
      <c r="E55" s="44"/>
      <c r="F55" s="63"/>
      <c r="G55" s="6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44"/>
      <c r="B56" s="3" t="s">
        <v>32</v>
      </c>
      <c r="C56" s="108" t="s">
        <v>368</v>
      </c>
      <c r="D56" s="49"/>
      <c r="E56" s="44"/>
      <c r="F56" s="63"/>
      <c r="G56" s="6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49"/>
      <c r="D57" s="49"/>
      <c r="E57" s="44"/>
      <c r="F57" s="63"/>
      <c r="G57" s="6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44" t="s">
        <v>204</v>
      </c>
      <c r="B58" s="3"/>
      <c r="C58" s="49"/>
      <c r="D58" s="49"/>
      <c r="E58" s="44"/>
      <c r="F58" s="63"/>
      <c r="G58" s="6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C59" s="6"/>
      <c r="D59" s="6"/>
      <c r="E59" s="3"/>
      <c r="F59" s="63"/>
      <c r="G59" s="6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107" t="s">
        <v>372</v>
      </c>
      <c r="C60" s="6"/>
      <c r="D60" s="6"/>
      <c r="E60" s="3"/>
      <c r="F60" s="63"/>
      <c r="G60" s="6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44"/>
      <c r="B61" s="88" t="s">
        <v>369</v>
      </c>
      <c r="C61" s="108" t="s">
        <v>370</v>
      </c>
      <c r="D61" s="6"/>
      <c r="E61" s="3"/>
      <c r="F61" s="63"/>
      <c r="G61" s="6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88" t="s">
        <v>33</v>
      </c>
      <c r="C62" s="88" t="s">
        <v>371</v>
      </c>
      <c r="D62" s="3"/>
      <c r="E62" s="3"/>
      <c r="F62" s="63"/>
      <c r="G62" s="6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44"/>
      <c r="C63" s="3"/>
      <c r="D63" s="3"/>
      <c r="E63" s="3"/>
      <c r="F63" s="63"/>
      <c r="G63" s="6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44" t="s">
        <v>205</v>
      </c>
      <c r="B64" s="3"/>
      <c r="C64" s="6"/>
      <c r="D64" s="6"/>
      <c r="E64" s="3"/>
      <c r="F64" s="63"/>
      <c r="G64" s="6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44"/>
      <c r="B65" s="3"/>
      <c r="C65" s="3"/>
      <c r="D65" s="3"/>
      <c r="E65" s="3"/>
      <c r="F65" s="63"/>
      <c r="G65" s="6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4.5" customHeight="1">
      <c r="A66" s="41"/>
      <c r="B66" s="41"/>
      <c r="C66" s="41"/>
      <c r="D66" s="41"/>
      <c r="E66" s="41"/>
      <c r="F66" s="60"/>
      <c r="G66" s="60"/>
      <c r="H66" s="4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49"/>
      <c r="G67" s="49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49"/>
      <c r="G68" s="49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6"/>
      <c r="C69" s="3"/>
      <c r="D69" s="3"/>
      <c r="E69" s="3"/>
      <c r="F69" s="49"/>
      <c r="G69" s="4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6"/>
      <c r="C70" s="3"/>
      <c r="D70" s="3"/>
      <c r="E70" s="3"/>
      <c r="F70" s="49"/>
      <c r="G70" s="49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6"/>
      <c r="C71" s="3"/>
      <c r="D71" s="3"/>
      <c r="E71" s="3"/>
      <c r="F71" s="49"/>
      <c r="G71" s="49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6"/>
      <c r="C72" s="3"/>
      <c r="D72" s="3"/>
      <c r="E72" s="3"/>
      <c r="F72" s="49"/>
      <c r="G72" s="49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6"/>
      <c r="C73" s="3"/>
      <c r="D73" s="3"/>
      <c r="E73" s="3"/>
      <c r="F73" s="49"/>
      <c r="G73" s="49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49"/>
      <c r="G74" s="49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49"/>
      <c r="G75" s="49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49"/>
      <c r="G76" s="49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49"/>
      <c r="G77" s="49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49"/>
      <c r="G78" s="49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49"/>
      <c r="G79" s="49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49"/>
      <c r="G80" s="49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49"/>
      <c r="G81" s="49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49"/>
      <c r="G82" s="49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49"/>
      <c r="G83" s="49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49"/>
      <c r="G84" s="49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49"/>
      <c r="G85" s="49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49"/>
      <c r="G86" s="49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49"/>
      <c r="G87" s="49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49"/>
      <c r="G88" s="49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49"/>
      <c r="G89" s="49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49"/>
      <c r="G90" s="49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49"/>
      <c r="G91" s="49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49"/>
      <c r="G92" s="49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49"/>
      <c r="G93" s="49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49"/>
      <c r="G94" s="49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49"/>
      <c r="G95" s="49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49"/>
      <c r="G96" s="49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49"/>
      <c r="G97" s="49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49"/>
      <c r="G98" s="49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49"/>
      <c r="G99" s="49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49"/>
      <c r="G100" s="49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49"/>
      <c r="G101" s="49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49"/>
      <c r="G102" s="49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49"/>
      <c r="G103" s="49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49"/>
      <c r="G104" s="49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49"/>
      <c r="G105" s="49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49"/>
      <c r="G106" s="49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49"/>
      <c r="G107" s="49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49"/>
      <c r="G108" s="49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49"/>
      <c r="G109" s="49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49"/>
      <c r="G110" s="49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49"/>
      <c r="G111" s="49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49"/>
      <c r="G112" s="49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49"/>
      <c r="G113" s="49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49"/>
      <c r="G114" s="49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49"/>
      <c r="G115" s="49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49"/>
      <c r="G116" s="49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49"/>
      <c r="G117" s="49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49"/>
      <c r="G118" s="49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49"/>
      <c r="G119" s="49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49"/>
      <c r="G120" s="49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49"/>
      <c r="G121" s="49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49"/>
      <c r="G122" s="49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49"/>
      <c r="G123" s="49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49"/>
      <c r="G124" s="49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49"/>
      <c r="G125" s="49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49"/>
      <c r="G126" s="49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49"/>
      <c r="G127" s="49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49"/>
      <c r="G128" s="49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49"/>
      <c r="G129" s="49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49"/>
      <c r="G130" s="49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49"/>
      <c r="G131" s="49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49"/>
      <c r="G132" s="49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49"/>
      <c r="G133" s="49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49"/>
      <c r="G134" s="49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49"/>
      <c r="G135" s="49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49"/>
      <c r="G136" s="49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49"/>
      <c r="G137" s="49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49"/>
      <c r="G138" s="49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49"/>
      <c r="G139" s="49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49"/>
      <c r="G140" s="49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49"/>
      <c r="G141" s="49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49"/>
      <c r="G142" s="49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49"/>
      <c r="G143" s="49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49"/>
      <c r="G144" s="49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49"/>
      <c r="G145" s="49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49"/>
      <c r="G146" s="49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49"/>
      <c r="G147" s="49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49"/>
      <c r="G148" s="49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49"/>
      <c r="G149" s="49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49"/>
      <c r="G150" s="49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49"/>
      <c r="G151" s="49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49"/>
      <c r="G152" s="49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49"/>
      <c r="G153" s="49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49"/>
      <c r="G154" s="49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49"/>
      <c r="G155" s="49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49"/>
      <c r="G156" s="49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49"/>
      <c r="G157" s="49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49"/>
      <c r="G158" s="49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49"/>
      <c r="G159" s="49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49"/>
      <c r="G160" s="49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49"/>
      <c r="G161" s="49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49"/>
      <c r="G162" s="49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49"/>
      <c r="G163" s="49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49"/>
      <c r="G164" s="49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49"/>
      <c r="G165" s="49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49"/>
      <c r="G166" s="49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49"/>
      <c r="G167" s="49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49"/>
      <c r="G168" s="49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49"/>
      <c r="G169" s="49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49"/>
      <c r="G170" s="49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49"/>
      <c r="G171" s="49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49"/>
      <c r="G172" s="49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49"/>
      <c r="G173" s="49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49"/>
      <c r="G174" s="49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49"/>
      <c r="G175" s="49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49"/>
      <c r="G176" s="49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49"/>
      <c r="G177" s="49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49"/>
      <c r="G178" s="49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49"/>
      <c r="G179" s="49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49"/>
      <c r="G180" s="49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49"/>
      <c r="G181" s="49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49"/>
      <c r="G182" s="49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49"/>
      <c r="G183" s="49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49"/>
      <c r="G184" s="49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49"/>
      <c r="G185" s="49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49"/>
      <c r="G186" s="49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49"/>
      <c r="G187" s="49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49"/>
      <c r="G188" s="49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49"/>
      <c r="G189" s="49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49"/>
      <c r="G190" s="49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49"/>
      <c r="G191" s="49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49"/>
      <c r="G192" s="49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49"/>
      <c r="G193" s="49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49"/>
      <c r="G194" s="49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49"/>
      <c r="G195" s="49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49"/>
      <c r="G196" s="49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49"/>
      <c r="G197" s="49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49"/>
      <c r="G198" s="49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49"/>
      <c r="G199" s="49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49"/>
      <c r="G200" s="49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49"/>
      <c r="G201" s="49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49"/>
      <c r="G202" s="49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49"/>
      <c r="G203" s="49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49"/>
      <c r="G204" s="49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49"/>
      <c r="G205" s="49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49"/>
      <c r="G206" s="49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49"/>
      <c r="G207" s="49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49"/>
      <c r="G208" s="49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49"/>
      <c r="G209" s="49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49"/>
      <c r="G210" s="49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49"/>
      <c r="G211" s="49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49"/>
      <c r="G212" s="49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49"/>
      <c r="G213" s="49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49"/>
      <c r="G214" s="49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49"/>
      <c r="G215" s="49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49"/>
      <c r="G216" s="49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49"/>
      <c r="G217" s="49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49"/>
      <c r="G218" s="49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49"/>
      <c r="G219" s="49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49"/>
      <c r="G220" s="4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49"/>
      <c r="G221" s="49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49"/>
      <c r="G222" s="49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49"/>
      <c r="G223" s="49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49"/>
      <c r="G224" s="49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49"/>
      <c r="G225" s="49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49"/>
      <c r="G226" s="49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49"/>
      <c r="G227" s="49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49"/>
      <c r="G228" s="49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49"/>
      <c r="G229" s="49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49"/>
      <c r="G230" s="49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49"/>
      <c r="G231" s="49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49"/>
      <c r="G232" s="49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49"/>
      <c r="G233" s="49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49"/>
      <c r="G234" s="49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49"/>
      <c r="G235" s="49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49"/>
      <c r="G236" s="49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49"/>
      <c r="G237" s="49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49"/>
      <c r="G238" s="49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49"/>
      <c r="G239" s="49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49"/>
      <c r="G240" s="49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49"/>
      <c r="G241" s="49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49"/>
      <c r="G242" s="49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49"/>
      <c r="G243" s="49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49"/>
      <c r="G244" s="49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49"/>
      <c r="G245" s="49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49"/>
      <c r="G246" s="49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49"/>
      <c r="G247" s="49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49"/>
      <c r="G248" s="49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49"/>
      <c r="G249" s="49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49"/>
      <c r="G250" s="49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49"/>
      <c r="G251" s="49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49"/>
      <c r="G252" s="49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49"/>
      <c r="G253" s="49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49"/>
      <c r="G254" s="49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49"/>
      <c r="G255" s="49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49"/>
      <c r="G256" s="49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49"/>
      <c r="G257" s="49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49"/>
      <c r="G258" s="49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49"/>
      <c r="G259" s="49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49"/>
      <c r="G260" s="49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49"/>
      <c r="G261" s="49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49"/>
      <c r="G262" s="49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49"/>
      <c r="G263" s="49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49"/>
      <c r="G264" s="49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49"/>
      <c r="G265" s="49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49"/>
      <c r="G266" s="49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49"/>
      <c r="G267" s="49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49"/>
      <c r="G268" s="49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49"/>
      <c r="G269" s="49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49"/>
      <c r="G270" s="49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49"/>
      <c r="G271" s="49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49"/>
      <c r="G272" s="49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49"/>
      <c r="G273" s="49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49"/>
      <c r="G274" s="49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49"/>
      <c r="G275" s="49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49"/>
      <c r="G276" s="49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49"/>
      <c r="G277" s="49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49"/>
      <c r="G278" s="49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49"/>
      <c r="G279" s="49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49"/>
      <c r="G280" s="49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49"/>
      <c r="G281" s="49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49"/>
      <c r="G282" s="49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49"/>
      <c r="G283" s="49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49"/>
      <c r="G284" s="49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49"/>
      <c r="G285" s="49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49"/>
      <c r="G286" s="49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49"/>
      <c r="G287" s="49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49"/>
      <c r="G288" s="49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49"/>
      <c r="G289" s="49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49"/>
      <c r="G290" s="49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49"/>
      <c r="G291" s="49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49"/>
      <c r="G292" s="49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49"/>
      <c r="G293" s="49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49"/>
      <c r="G294" s="49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49"/>
      <c r="G295" s="49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49"/>
      <c r="G296" s="49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49"/>
      <c r="G297" s="49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49"/>
      <c r="G298" s="49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49"/>
      <c r="G299" s="49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49"/>
      <c r="G300" s="49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49"/>
      <c r="G301" s="49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49"/>
      <c r="G302" s="49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49"/>
      <c r="G303" s="49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49"/>
      <c r="G304" s="49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49"/>
      <c r="G305" s="49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49"/>
      <c r="G306" s="49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49"/>
      <c r="G307" s="49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49"/>
      <c r="G308" s="49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49"/>
      <c r="G309" s="49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49"/>
      <c r="G310" s="49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49"/>
      <c r="G311" s="49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49"/>
      <c r="G312" s="49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49"/>
      <c r="G313" s="49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49"/>
      <c r="G314" s="49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49"/>
      <c r="G315" s="49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49"/>
      <c r="G316" s="49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49"/>
      <c r="G317" s="49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49"/>
      <c r="G318" s="49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49"/>
      <c r="G319" s="49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49"/>
      <c r="G320" s="49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49"/>
      <c r="G321" s="49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49"/>
      <c r="G322" s="49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49"/>
      <c r="G323" s="49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49"/>
      <c r="G324" s="49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49"/>
      <c r="G325" s="49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49"/>
      <c r="G326" s="49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49"/>
      <c r="G327" s="49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49"/>
      <c r="G328" s="49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49"/>
      <c r="G329" s="49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49"/>
      <c r="G330" s="49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49"/>
      <c r="G331" s="49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49"/>
      <c r="G332" s="49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49"/>
      <c r="G333" s="49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49"/>
      <c r="G334" s="49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49"/>
      <c r="G335" s="49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49"/>
      <c r="G336" s="49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49"/>
      <c r="G337" s="49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49"/>
      <c r="G338" s="49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49"/>
      <c r="G339" s="49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49"/>
      <c r="G340" s="49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49"/>
      <c r="G341" s="49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49"/>
      <c r="G342" s="49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49"/>
      <c r="G343" s="49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49"/>
      <c r="G344" s="49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49"/>
      <c r="G345" s="49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49"/>
      <c r="G346" s="49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49"/>
      <c r="G347" s="49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49"/>
      <c r="G348" s="49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49"/>
      <c r="G349" s="49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49"/>
      <c r="G350" s="49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49"/>
      <c r="G351" s="49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49"/>
      <c r="G352" s="49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49"/>
      <c r="G353" s="49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49"/>
      <c r="G354" s="49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49"/>
      <c r="G355" s="49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49"/>
      <c r="G356" s="49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49"/>
      <c r="G357" s="49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49"/>
      <c r="G358" s="49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49"/>
      <c r="G359" s="49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49"/>
      <c r="G360" s="49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49"/>
      <c r="G361" s="49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49"/>
      <c r="G362" s="49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49"/>
      <c r="G363" s="49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49"/>
      <c r="G364" s="49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49"/>
      <c r="G365" s="49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49"/>
      <c r="G366" s="49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49"/>
      <c r="G367" s="49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49"/>
      <c r="G368" s="49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49"/>
      <c r="G369" s="49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49"/>
      <c r="G370" s="49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49"/>
      <c r="G371" s="49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49"/>
      <c r="G372" s="49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49"/>
      <c r="G373" s="49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49"/>
      <c r="G374" s="49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49"/>
      <c r="G375" s="49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49"/>
      <c r="G376" s="49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49"/>
      <c r="G377" s="49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49"/>
      <c r="G378" s="49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49"/>
      <c r="G379" s="49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49"/>
      <c r="G380" s="49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49"/>
      <c r="G381" s="49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49"/>
      <c r="G382" s="49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49"/>
      <c r="G383" s="49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49"/>
      <c r="G384" s="49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49"/>
      <c r="G385" s="49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49"/>
      <c r="G386" s="49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49"/>
      <c r="G387" s="49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49"/>
      <c r="G388" s="49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49"/>
      <c r="G389" s="49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49"/>
      <c r="G390" s="49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49"/>
      <c r="G391" s="49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49"/>
      <c r="G392" s="49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49"/>
      <c r="G393" s="49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49"/>
      <c r="G394" s="49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49"/>
      <c r="G395" s="49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49"/>
      <c r="G396" s="49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49"/>
      <c r="G397" s="49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49"/>
      <c r="G398" s="49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49"/>
      <c r="G399" s="49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49"/>
      <c r="G400" s="49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49"/>
      <c r="G401" s="49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49"/>
      <c r="G402" s="49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49"/>
      <c r="G403" s="49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49"/>
      <c r="G404" s="49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49"/>
      <c r="G405" s="49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49"/>
      <c r="G406" s="49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49"/>
      <c r="G407" s="49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49"/>
      <c r="G408" s="49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49"/>
      <c r="G409" s="49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49"/>
      <c r="G410" s="49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49"/>
      <c r="G411" s="49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49"/>
      <c r="G412" s="49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49"/>
      <c r="G413" s="49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49"/>
      <c r="G414" s="49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49"/>
      <c r="G415" s="49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49"/>
      <c r="G416" s="49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49"/>
      <c r="G417" s="49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49"/>
      <c r="G418" s="49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49"/>
      <c r="G419" s="49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49"/>
      <c r="G420" s="49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49"/>
      <c r="G421" s="49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49"/>
      <c r="G422" s="49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49"/>
      <c r="G423" s="49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49"/>
      <c r="G424" s="49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49"/>
      <c r="G425" s="49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49"/>
      <c r="G426" s="49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49"/>
      <c r="G427" s="49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49"/>
      <c r="G428" s="49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49"/>
      <c r="G429" s="49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49"/>
      <c r="G430" s="49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49"/>
      <c r="G431" s="49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49"/>
      <c r="G432" s="49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49"/>
      <c r="G433" s="49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49"/>
      <c r="G434" s="49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49"/>
      <c r="G435" s="49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49"/>
      <c r="G436" s="49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49"/>
      <c r="G437" s="49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49"/>
      <c r="G438" s="49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49"/>
      <c r="G439" s="49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49"/>
      <c r="G440" s="49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49"/>
      <c r="G441" s="49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49"/>
      <c r="G442" s="49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49"/>
      <c r="G443" s="49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49"/>
      <c r="G444" s="49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49"/>
      <c r="G445" s="49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49"/>
      <c r="G446" s="49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49"/>
      <c r="G447" s="49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49"/>
      <c r="G448" s="49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49"/>
      <c r="G449" s="49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49"/>
      <c r="G450" s="49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49"/>
      <c r="G451" s="49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49"/>
      <c r="G452" s="49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49"/>
      <c r="G453" s="49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49"/>
      <c r="G454" s="49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49"/>
      <c r="G455" s="49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49"/>
      <c r="G456" s="49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49"/>
      <c r="G457" s="49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49"/>
      <c r="G458" s="49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49"/>
      <c r="G459" s="49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49"/>
      <c r="G460" s="49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49"/>
      <c r="G461" s="49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49"/>
      <c r="G462" s="49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49"/>
      <c r="G463" s="49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49"/>
      <c r="G464" s="49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49"/>
      <c r="G465" s="49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49"/>
      <c r="G466" s="49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49"/>
      <c r="G467" s="49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49"/>
      <c r="G468" s="49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49"/>
      <c r="G469" s="49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49"/>
      <c r="G470" s="49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49"/>
      <c r="G471" s="49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49"/>
      <c r="G472" s="49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49"/>
      <c r="G473" s="49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49"/>
      <c r="G474" s="49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49"/>
      <c r="G475" s="49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49"/>
      <c r="G476" s="49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49"/>
      <c r="G477" s="49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49"/>
      <c r="G478" s="49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49"/>
      <c r="G479" s="49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49"/>
      <c r="G480" s="49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49"/>
      <c r="G481" s="49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49"/>
      <c r="G482" s="49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49"/>
      <c r="G483" s="49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49"/>
      <c r="G484" s="49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49"/>
      <c r="G485" s="49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49"/>
      <c r="G486" s="49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49"/>
      <c r="G487" s="49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49"/>
      <c r="G488" s="49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49"/>
      <c r="G489" s="49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49"/>
      <c r="G490" s="49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49"/>
      <c r="G491" s="49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49"/>
      <c r="G492" s="49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49"/>
      <c r="G493" s="49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49"/>
      <c r="G494" s="49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49"/>
      <c r="G495" s="49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49"/>
      <c r="G496" s="49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49"/>
      <c r="G497" s="49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49"/>
      <c r="G498" s="49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49"/>
      <c r="G499" s="49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49"/>
      <c r="G500" s="49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49"/>
      <c r="G501" s="49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49"/>
      <c r="G502" s="49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49"/>
      <c r="G503" s="49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49"/>
      <c r="G504" s="49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49"/>
      <c r="G505" s="49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49"/>
      <c r="G506" s="49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49"/>
      <c r="G507" s="49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49"/>
      <c r="G508" s="49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49"/>
      <c r="G509" s="49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49"/>
      <c r="G510" s="49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49"/>
      <c r="G511" s="49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49"/>
      <c r="G512" s="49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49"/>
      <c r="G513" s="49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49"/>
      <c r="G514" s="49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49"/>
      <c r="G515" s="49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49"/>
      <c r="G516" s="49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49"/>
      <c r="G517" s="49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49"/>
      <c r="G518" s="49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49"/>
      <c r="G519" s="49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49"/>
      <c r="G520" s="49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49"/>
      <c r="G521" s="49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49"/>
      <c r="G522" s="49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49"/>
      <c r="G523" s="49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49"/>
      <c r="G524" s="49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49"/>
      <c r="G525" s="49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49"/>
      <c r="G526" s="49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49"/>
      <c r="G527" s="49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49"/>
      <c r="G528" s="49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49"/>
      <c r="G529" s="49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49"/>
      <c r="G530" s="49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49"/>
      <c r="G531" s="49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49"/>
      <c r="G532" s="49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49"/>
      <c r="G533" s="49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49"/>
      <c r="G534" s="49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49"/>
      <c r="G535" s="49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49"/>
      <c r="G536" s="49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49"/>
      <c r="G537" s="49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49"/>
      <c r="G538" s="49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49"/>
      <c r="G539" s="49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49"/>
      <c r="G540" s="49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49"/>
      <c r="G541" s="49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49"/>
      <c r="G542" s="49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49"/>
      <c r="G543" s="49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49"/>
      <c r="G544" s="49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49"/>
      <c r="G545" s="49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49"/>
      <c r="G546" s="49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49"/>
      <c r="G547" s="49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49"/>
      <c r="G548" s="49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49"/>
      <c r="G549" s="49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49"/>
      <c r="G550" s="49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49"/>
      <c r="G551" s="49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49"/>
      <c r="G552" s="49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49"/>
      <c r="G553" s="49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49"/>
      <c r="G554" s="49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49"/>
      <c r="G555" s="49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49"/>
      <c r="G556" s="49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49"/>
      <c r="G557" s="49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49"/>
      <c r="G558" s="49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49"/>
      <c r="G559" s="49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49"/>
      <c r="G560" s="49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49"/>
      <c r="G561" s="49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49"/>
      <c r="G562" s="49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49"/>
      <c r="G563" s="49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49"/>
      <c r="G564" s="49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49"/>
      <c r="G565" s="49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49"/>
      <c r="G566" s="49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49"/>
      <c r="G567" s="49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49"/>
      <c r="G568" s="49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49"/>
      <c r="G569" s="49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49"/>
      <c r="G570" s="49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49"/>
      <c r="G571" s="49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49"/>
      <c r="G572" s="49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49"/>
      <c r="G573" s="49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49"/>
      <c r="G574" s="49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49"/>
      <c r="G575" s="49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49"/>
      <c r="G576" s="49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49"/>
      <c r="G577" s="49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49"/>
      <c r="G578" s="49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49"/>
      <c r="G579" s="49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49"/>
      <c r="G580" s="49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49"/>
      <c r="G581" s="49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49"/>
      <c r="G582" s="49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49"/>
      <c r="G583" s="49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49"/>
      <c r="G584" s="49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49"/>
      <c r="G585" s="49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49"/>
      <c r="G586" s="49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49"/>
      <c r="G587" s="49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49"/>
      <c r="G588" s="49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49"/>
      <c r="G589" s="49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49"/>
      <c r="G590" s="49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49"/>
      <c r="G591" s="49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49"/>
      <c r="G592" s="49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49"/>
      <c r="G593" s="49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49"/>
      <c r="G594" s="49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49"/>
      <c r="G595" s="49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49"/>
      <c r="G596" s="49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49"/>
      <c r="G597" s="49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49"/>
      <c r="G598" s="49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49"/>
      <c r="G599" s="49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49"/>
      <c r="G600" s="49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49"/>
      <c r="G601" s="49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49"/>
      <c r="G602" s="49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49"/>
      <c r="G603" s="49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49"/>
      <c r="G604" s="49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49"/>
      <c r="G605" s="49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49"/>
      <c r="G606" s="49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49"/>
      <c r="G607" s="49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49"/>
      <c r="G608" s="49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49"/>
      <c r="G609" s="49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49"/>
      <c r="G610" s="49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49"/>
      <c r="G611" s="49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49"/>
      <c r="G612" s="49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49"/>
      <c r="G613" s="49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49"/>
      <c r="G614" s="49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49"/>
      <c r="G615" s="49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49"/>
      <c r="G616" s="49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49"/>
      <c r="G617" s="49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49"/>
      <c r="G618" s="49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49"/>
      <c r="G619" s="49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49"/>
      <c r="G620" s="49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49"/>
      <c r="G621" s="49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49"/>
      <c r="G622" s="49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49"/>
      <c r="G623" s="49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49"/>
      <c r="G624" s="49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49"/>
      <c r="G625" s="49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49"/>
      <c r="G626" s="49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49"/>
      <c r="G627" s="49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49"/>
      <c r="G628" s="49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49"/>
      <c r="G629" s="49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49"/>
      <c r="G630" s="49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49"/>
      <c r="G631" s="49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49"/>
      <c r="G632" s="49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49"/>
      <c r="G633" s="49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49"/>
      <c r="G634" s="49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49"/>
      <c r="G635" s="49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49"/>
      <c r="G636" s="49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49"/>
      <c r="G637" s="49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49"/>
      <c r="G638" s="49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49"/>
      <c r="G639" s="49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49"/>
      <c r="G640" s="49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49"/>
      <c r="G641" s="49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49"/>
      <c r="G642" s="49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49"/>
      <c r="G643" s="49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49"/>
      <c r="G644" s="49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49"/>
      <c r="G645" s="49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49"/>
      <c r="G646" s="49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49"/>
      <c r="G647" s="49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49"/>
      <c r="G648" s="49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49"/>
      <c r="G649" s="49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49"/>
      <c r="G650" s="49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49"/>
      <c r="G651" s="49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49"/>
      <c r="G652" s="49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49"/>
      <c r="G653" s="49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49"/>
      <c r="G654" s="49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49"/>
      <c r="G655" s="49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49"/>
      <c r="G656" s="49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49"/>
      <c r="G657" s="49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49"/>
      <c r="G658" s="49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49"/>
      <c r="G659" s="49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49"/>
      <c r="G660" s="49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49"/>
      <c r="G661" s="49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49"/>
      <c r="G662" s="49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49"/>
      <c r="G663" s="49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49"/>
      <c r="G664" s="49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49"/>
      <c r="G665" s="49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49"/>
      <c r="G666" s="49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49"/>
      <c r="G667" s="49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49"/>
      <c r="G668" s="49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49"/>
      <c r="G669" s="49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49"/>
      <c r="G670" s="49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49"/>
      <c r="G671" s="49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49"/>
      <c r="G672" s="49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49"/>
      <c r="G673" s="49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49"/>
      <c r="G674" s="49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49"/>
      <c r="G675" s="49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49"/>
      <c r="G676" s="49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49"/>
      <c r="G677" s="49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49"/>
      <c r="G678" s="49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49"/>
      <c r="G679" s="49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49"/>
      <c r="G680" s="49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49"/>
      <c r="G681" s="49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49"/>
      <c r="G682" s="49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49"/>
      <c r="G683" s="49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49"/>
      <c r="G684" s="49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49"/>
      <c r="G685" s="49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49"/>
      <c r="G686" s="49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49"/>
      <c r="G687" s="49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49"/>
      <c r="G688" s="49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49"/>
      <c r="G689" s="49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49"/>
      <c r="G690" s="49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49"/>
      <c r="G691" s="49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49"/>
      <c r="G692" s="49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49"/>
      <c r="G693" s="49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49"/>
      <c r="G694" s="49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49"/>
      <c r="G695" s="49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49"/>
      <c r="G696" s="49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49"/>
      <c r="G697" s="49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49"/>
      <c r="G698" s="49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49"/>
      <c r="G699" s="49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49"/>
      <c r="G700" s="49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49"/>
      <c r="G701" s="49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49"/>
      <c r="G702" s="49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49"/>
      <c r="G703" s="49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49"/>
      <c r="G704" s="49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49"/>
      <c r="G705" s="49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49"/>
      <c r="G706" s="49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49"/>
      <c r="G707" s="49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49"/>
      <c r="G708" s="49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49"/>
      <c r="G709" s="49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49"/>
      <c r="G710" s="49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49"/>
      <c r="G711" s="49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49"/>
      <c r="G712" s="49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49"/>
      <c r="G713" s="49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49"/>
      <c r="G714" s="49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49"/>
      <c r="G715" s="49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49"/>
      <c r="G716" s="49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49"/>
      <c r="G717" s="49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49"/>
      <c r="G718" s="49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49"/>
      <c r="G719" s="49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49"/>
      <c r="G720" s="49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49"/>
      <c r="G721" s="49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49"/>
      <c r="G722" s="49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49"/>
      <c r="G723" s="49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49"/>
      <c r="G724" s="49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49"/>
      <c r="G725" s="49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49"/>
      <c r="G726" s="49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49"/>
      <c r="G727" s="49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49"/>
      <c r="G728" s="49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49"/>
      <c r="G729" s="49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49"/>
      <c r="G730" s="49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49"/>
      <c r="G731" s="49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49"/>
      <c r="G732" s="49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49"/>
      <c r="G733" s="49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49"/>
      <c r="G734" s="49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49"/>
      <c r="G735" s="49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49"/>
      <c r="G736" s="49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49"/>
      <c r="G737" s="49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49"/>
      <c r="G738" s="49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49"/>
      <c r="G739" s="49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49"/>
      <c r="G740" s="49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49"/>
      <c r="G741" s="49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49"/>
      <c r="G742" s="49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49"/>
      <c r="G743" s="49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49"/>
      <c r="G744" s="49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49"/>
      <c r="G745" s="49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49"/>
      <c r="G746" s="49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49"/>
      <c r="G747" s="49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49"/>
      <c r="G748" s="49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49"/>
      <c r="G749" s="49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49"/>
      <c r="G750" s="49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49"/>
      <c r="G751" s="49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49"/>
      <c r="G752" s="49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49"/>
      <c r="G753" s="49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49"/>
      <c r="G754" s="49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49"/>
      <c r="G755" s="49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49"/>
      <c r="G756" s="49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49"/>
      <c r="G757" s="49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49"/>
      <c r="G758" s="49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49"/>
      <c r="G759" s="49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49"/>
      <c r="G760" s="49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49"/>
      <c r="G761" s="49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49"/>
      <c r="G762" s="49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49"/>
      <c r="G763" s="49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49"/>
      <c r="G764" s="49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49"/>
      <c r="G765" s="49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49"/>
      <c r="G766" s="49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49"/>
      <c r="G767" s="49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49"/>
      <c r="G768" s="49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49"/>
      <c r="G769" s="49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49"/>
      <c r="G770" s="49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49"/>
      <c r="G771" s="49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49"/>
      <c r="G772" s="49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49"/>
      <c r="G773" s="49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49"/>
      <c r="G774" s="49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49"/>
      <c r="G775" s="49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49"/>
      <c r="G776" s="49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49"/>
      <c r="G777" s="49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49"/>
      <c r="G778" s="49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49"/>
      <c r="G779" s="49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49"/>
      <c r="G780" s="49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49"/>
      <c r="G781" s="49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49"/>
      <c r="G782" s="49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49"/>
      <c r="G783" s="49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49"/>
      <c r="G784" s="49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49"/>
      <c r="G785" s="49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49"/>
      <c r="G786" s="49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49"/>
      <c r="G787" s="49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49"/>
      <c r="G788" s="49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49"/>
      <c r="G789" s="49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49"/>
      <c r="G790" s="49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49"/>
      <c r="G791" s="49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49"/>
      <c r="G792" s="49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49"/>
      <c r="G793" s="49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49"/>
      <c r="G794" s="49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49"/>
      <c r="G795" s="49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49"/>
      <c r="G796" s="49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49"/>
      <c r="G797" s="49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49"/>
      <c r="G798" s="49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49"/>
      <c r="G799" s="49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49"/>
      <c r="G800" s="49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49"/>
      <c r="G801" s="49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49"/>
      <c r="G802" s="49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49"/>
      <c r="G803" s="49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49"/>
      <c r="G804" s="49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49"/>
      <c r="G805" s="49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49"/>
      <c r="G806" s="49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49"/>
      <c r="G807" s="49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49"/>
      <c r="G808" s="49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49"/>
      <c r="G809" s="49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49"/>
      <c r="G810" s="49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49"/>
      <c r="G811" s="49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49"/>
      <c r="G812" s="49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49"/>
      <c r="G813" s="49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49"/>
      <c r="G814" s="49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49"/>
      <c r="G815" s="49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49"/>
      <c r="G816" s="49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49"/>
      <c r="G817" s="49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49"/>
      <c r="G818" s="49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49"/>
      <c r="G819" s="49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49"/>
      <c r="G820" s="49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49"/>
      <c r="G821" s="49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49"/>
      <c r="G822" s="49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49"/>
      <c r="G823" s="49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49"/>
      <c r="G824" s="49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49"/>
      <c r="G825" s="49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49"/>
      <c r="G826" s="49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49"/>
      <c r="G827" s="49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49"/>
      <c r="G828" s="49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49"/>
      <c r="G829" s="49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49"/>
      <c r="G830" s="49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49"/>
      <c r="G831" s="49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49"/>
      <c r="G832" s="49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49"/>
      <c r="G833" s="49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49"/>
      <c r="G834" s="49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49"/>
      <c r="G835" s="49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49"/>
      <c r="G836" s="49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49"/>
      <c r="G837" s="49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49"/>
      <c r="G838" s="49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49"/>
      <c r="G839" s="49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49"/>
      <c r="G840" s="49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49"/>
      <c r="G841" s="49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49"/>
      <c r="G842" s="49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49"/>
      <c r="G843" s="49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49"/>
      <c r="G844" s="49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49"/>
      <c r="G845" s="49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49"/>
      <c r="G846" s="49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49"/>
      <c r="G847" s="49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49"/>
      <c r="G848" s="49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49"/>
      <c r="G849" s="49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49"/>
      <c r="G850" s="49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49"/>
      <c r="G851" s="49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49"/>
      <c r="G852" s="49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49"/>
      <c r="G853" s="49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49"/>
      <c r="G854" s="49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49"/>
      <c r="G855" s="49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49"/>
      <c r="G856" s="49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49"/>
      <c r="G857" s="49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49"/>
      <c r="G858" s="49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49"/>
      <c r="G859" s="49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49"/>
      <c r="G860" s="49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49"/>
      <c r="G861" s="49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49"/>
      <c r="G862" s="49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49"/>
      <c r="G863" s="49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49"/>
      <c r="G864" s="49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49"/>
      <c r="G865" s="49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49"/>
      <c r="G866" s="49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49"/>
      <c r="G867" s="49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49"/>
      <c r="G868" s="49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49"/>
      <c r="G869" s="49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49"/>
      <c r="G870" s="49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49"/>
      <c r="G871" s="49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49"/>
      <c r="G872" s="49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49"/>
      <c r="G873" s="49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49"/>
      <c r="G874" s="49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49"/>
      <c r="G875" s="49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49"/>
      <c r="G876" s="49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49"/>
      <c r="G877" s="49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49"/>
      <c r="G878" s="49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49"/>
      <c r="G879" s="49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49"/>
      <c r="G880" s="49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49"/>
      <c r="G881" s="49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49"/>
      <c r="G882" s="49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49"/>
      <c r="G883" s="49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49"/>
      <c r="G884" s="49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49"/>
      <c r="G885" s="49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49"/>
      <c r="G886" s="49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49"/>
      <c r="G887" s="49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49"/>
      <c r="G888" s="49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49"/>
      <c r="G889" s="49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49"/>
      <c r="G890" s="49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49"/>
      <c r="G891" s="49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49"/>
      <c r="G892" s="49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49"/>
      <c r="G893" s="49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49"/>
      <c r="G894" s="49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49"/>
      <c r="G895" s="49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49"/>
      <c r="G896" s="49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49"/>
      <c r="G897" s="49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49"/>
      <c r="G898" s="49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49"/>
      <c r="G899" s="49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49"/>
      <c r="G900" s="49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49"/>
      <c r="G901" s="49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49"/>
      <c r="G902" s="49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49"/>
      <c r="G903" s="49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49"/>
      <c r="G904" s="49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49"/>
      <c r="G905" s="49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49"/>
      <c r="G906" s="49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49"/>
      <c r="G907" s="49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49"/>
      <c r="G908" s="49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49"/>
      <c r="G909" s="49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49"/>
      <c r="G910" s="49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49"/>
      <c r="G911" s="49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49"/>
      <c r="G912" s="49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49"/>
      <c r="G913" s="49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49"/>
      <c r="G914" s="49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49"/>
      <c r="G915" s="49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49"/>
      <c r="G916" s="49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49"/>
      <c r="G917" s="49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49"/>
      <c r="G918" s="49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49"/>
      <c r="G919" s="49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49"/>
      <c r="G920" s="49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49"/>
      <c r="G921" s="49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49"/>
      <c r="G922" s="49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49"/>
      <c r="G923" s="49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49"/>
      <c r="G924" s="49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49"/>
      <c r="G925" s="49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49"/>
      <c r="G926" s="49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49"/>
      <c r="G927" s="49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49"/>
      <c r="G928" s="49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49"/>
      <c r="G929" s="49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49"/>
      <c r="G930" s="49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49"/>
      <c r="G931" s="49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49"/>
      <c r="G932" s="49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49"/>
      <c r="G933" s="49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49"/>
      <c r="G934" s="49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49"/>
      <c r="G935" s="49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49"/>
      <c r="G936" s="49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49"/>
      <c r="G937" s="49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49"/>
      <c r="G938" s="49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49"/>
      <c r="G939" s="49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49"/>
      <c r="G940" s="49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49"/>
      <c r="G941" s="49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49"/>
      <c r="G942" s="49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49"/>
      <c r="G943" s="49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49"/>
      <c r="G944" s="49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49"/>
      <c r="G945" s="49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49"/>
      <c r="G946" s="49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49"/>
      <c r="G947" s="49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49"/>
      <c r="G948" s="49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49"/>
      <c r="G949" s="49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49"/>
      <c r="G950" s="49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49"/>
      <c r="G951" s="49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49"/>
      <c r="G952" s="49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49"/>
      <c r="G953" s="49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49"/>
      <c r="G954" s="49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49"/>
      <c r="G955" s="49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49"/>
      <c r="G956" s="49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49"/>
      <c r="G957" s="49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49"/>
      <c r="G958" s="49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49"/>
      <c r="G959" s="49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49"/>
      <c r="G960" s="49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49"/>
      <c r="G961" s="49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49"/>
      <c r="G962" s="49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49"/>
      <c r="G963" s="49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49"/>
      <c r="G964" s="49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49"/>
      <c r="G965" s="49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49"/>
      <c r="G966" s="49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49"/>
      <c r="G967" s="49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49"/>
      <c r="G968" s="49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49"/>
      <c r="G969" s="49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49"/>
      <c r="G970" s="49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49"/>
      <c r="G971" s="49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49"/>
      <c r="G972" s="49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49"/>
      <c r="G973" s="49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49"/>
      <c r="G974" s="49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49"/>
      <c r="G975" s="49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49"/>
      <c r="G976" s="49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49"/>
      <c r="G977" s="49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49"/>
      <c r="G978" s="49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49"/>
      <c r="G979" s="49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49"/>
      <c r="G980" s="49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49"/>
      <c r="G981" s="49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49"/>
      <c r="G982" s="49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49"/>
      <c r="G983" s="49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49"/>
      <c r="G984" s="49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49"/>
      <c r="G985" s="49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49"/>
      <c r="G986" s="49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49"/>
      <c r="G987" s="49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49"/>
      <c r="G988" s="49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49"/>
      <c r="G989" s="49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49"/>
      <c r="G990" s="49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49"/>
      <c r="G991" s="49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49"/>
      <c r="G992" s="49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49"/>
      <c r="G993" s="49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49"/>
      <c r="G994" s="49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49"/>
      <c r="G995" s="49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49"/>
      <c r="G996" s="49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49"/>
      <c r="G997" s="49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49"/>
      <c r="G998" s="49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49"/>
      <c r="G999" s="49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49"/>
      <c r="G1000" s="49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>
      <c r="A1001" s="3"/>
      <c r="B1001" s="3"/>
      <c r="C1001" s="3"/>
      <c r="D1001" s="3"/>
      <c r="E1001" s="3"/>
      <c r="F1001" s="49"/>
      <c r="G1001" s="49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4.25" customHeight="1">
      <c r="A1002" s="3"/>
      <c r="B1002" s="3"/>
      <c r="C1002" s="3"/>
      <c r="D1002" s="3"/>
      <c r="E1002" s="3"/>
      <c r="F1002" s="49"/>
      <c r="G1002" s="49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4.25" customHeight="1">
      <c r="A1003" s="3"/>
      <c r="B1003" s="3"/>
      <c r="C1003" s="3"/>
      <c r="D1003" s="3"/>
      <c r="E1003" s="3"/>
      <c r="F1003" s="49"/>
      <c r="G1003" s="49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4.25" customHeight="1">
      <c r="A1004" s="3"/>
      <c r="B1004" s="3"/>
      <c r="C1004" s="3"/>
      <c r="D1004" s="3"/>
      <c r="E1004" s="3"/>
      <c r="F1004" s="49"/>
      <c r="G1004" s="49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4">
    <mergeCell ref="A2:H2"/>
    <mergeCell ref="A6:H6"/>
    <mergeCell ref="A20:H20"/>
    <mergeCell ref="A43:H43"/>
  </mergeCells>
  <pageMargins left="0.7" right="0.7" top="0.75" bottom="0.75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70C0"/>
  </sheetPr>
  <dimension ref="A1:X76"/>
  <sheetViews>
    <sheetView topLeftCell="A39" workbookViewId="0">
      <selection activeCell="K61" sqref="K61"/>
    </sheetView>
  </sheetViews>
  <sheetFormatPr defaultColWidth="14.44140625" defaultRowHeight="15" customHeight="1"/>
  <cols>
    <col min="1" max="1" width="8.6640625" customWidth="1"/>
    <col min="2" max="2" width="30.6640625" customWidth="1"/>
    <col min="3" max="6" width="8.6640625" customWidth="1"/>
    <col min="7" max="7" width="12.44140625" style="82" customWidth="1"/>
    <col min="8" max="9" width="8.6640625" customWidth="1"/>
    <col min="10" max="10" width="8.6640625" style="82" customWidth="1"/>
    <col min="11" max="24" width="8.6640625" customWidth="1"/>
  </cols>
  <sheetData>
    <row r="1" spans="1:24" ht="5.0999999999999996" customHeight="1">
      <c r="A1" s="41"/>
      <c r="B1" s="41"/>
      <c r="C1" s="41"/>
      <c r="D1" s="41"/>
      <c r="E1" s="41"/>
      <c r="F1" s="41"/>
      <c r="G1" s="42"/>
      <c r="H1" s="41"/>
      <c r="I1" s="41"/>
      <c r="J1" s="4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0" customHeight="1">
      <c r="A2" s="102" t="s">
        <v>206</v>
      </c>
      <c r="B2" s="102"/>
      <c r="C2" s="102"/>
      <c r="D2" s="102"/>
      <c r="E2" s="102"/>
      <c r="F2" s="102"/>
      <c r="G2" s="102"/>
      <c r="H2" s="102"/>
      <c r="I2" s="102"/>
      <c r="J2" s="10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5.0999999999999996" customHeight="1">
      <c r="A3" s="41"/>
      <c r="B3" s="41"/>
      <c r="C3" s="41"/>
      <c r="D3" s="41"/>
      <c r="E3" s="41"/>
      <c r="F3" s="41"/>
      <c r="G3" s="42"/>
      <c r="H3" s="41"/>
      <c r="I3" s="41"/>
      <c r="J3" s="4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25" customHeight="1">
      <c r="A4" s="3"/>
      <c r="B4" s="3"/>
      <c r="C4" s="3"/>
      <c r="D4" s="3"/>
      <c r="E4" s="3"/>
      <c r="F4" s="3"/>
      <c r="G4" s="6"/>
      <c r="H4" s="3"/>
      <c r="I4" s="3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5.0999999999999996" customHeight="1">
      <c r="A5" s="41"/>
      <c r="B5" s="41"/>
      <c r="C5" s="41"/>
      <c r="D5" s="41"/>
      <c r="E5" s="41"/>
      <c r="F5" s="41"/>
      <c r="G5" s="42"/>
      <c r="H5" s="41"/>
      <c r="I5" s="41"/>
      <c r="J5" s="42"/>
    </row>
    <row r="6" spans="1:24" ht="14.25" customHeight="1">
      <c r="A6" s="66" t="s">
        <v>207</v>
      </c>
      <c r="B6" s="66" t="s">
        <v>2</v>
      </c>
      <c r="C6" s="66" t="s">
        <v>8</v>
      </c>
      <c r="D6" s="66" t="s">
        <v>208</v>
      </c>
      <c r="E6" s="66" t="s">
        <v>209</v>
      </c>
      <c r="F6" s="66" t="s">
        <v>75</v>
      </c>
      <c r="G6" s="67" t="s">
        <v>210</v>
      </c>
      <c r="H6" s="66" t="s">
        <v>211</v>
      </c>
      <c r="I6" s="66" t="s">
        <v>212</v>
      </c>
      <c r="J6" s="68" t="s">
        <v>213</v>
      </c>
    </row>
    <row r="7" spans="1:24" ht="5.0999999999999996" customHeight="1">
      <c r="A7" s="41"/>
      <c r="B7" s="41"/>
      <c r="C7" s="41"/>
      <c r="D7" s="41"/>
      <c r="E7" s="41"/>
      <c r="F7" s="41"/>
      <c r="G7" s="42"/>
      <c r="H7" s="41"/>
      <c r="I7" s="41"/>
      <c r="J7" s="42"/>
    </row>
    <row r="8" spans="1:24" ht="14.25" customHeight="1"/>
    <row r="9" spans="1:24" ht="14.25" customHeight="1">
      <c r="A9">
        <v>1</v>
      </c>
      <c r="B9" t="s">
        <v>31</v>
      </c>
      <c r="C9" s="3">
        <v>6</v>
      </c>
      <c r="D9" s="3">
        <v>6</v>
      </c>
      <c r="E9" s="3">
        <v>3</v>
      </c>
      <c r="F9" s="3">
        <v>126</v>
      </c>
      <c r="G9" s="69">
        <v>42</v>
      </c>
      <c r="H9" s="3">
        <v>0</v>
      </c>
      <c r="I9" s="3">
        <v>0</v>
      </c>
      <c r="J9" s="6" t="s">
        <v>258</v>
      </c>
      <c r="M9" s="70"/>
    </row>
    <row r="10" spans="1:24" ht="14.25" customHeight="1">
      <c r="A10" s="79">
        <v>2</v>
      </c>
      <c r="B10" s="79" t="s">
        <v>18</v>
      </c>
      <c r="C10" s="81">
        <v>10</v>
      </c>
      <c r="D10" s="81">
        <v>10</v>
      </c>
      <c r="E10" s="81">
        <v>4</v>
      </c>
      <c r="F10" s="81">
        <v>203</v>
      </c>
      <c r="G10" s="83">
        <v>33.83</v>
      </c>
      <c r="H10" s="81">
        <v>1</v>
      </c>
      <c r="I10" s="81">
        <v>0</v>
      </c>
      <c r="J10" s="85" t="s">
        <v>256</v>
      </c>
      <c r="M10" s="70"/>
    </row>
    <row r="11" spans="1:24" ht="14.25" customHeight="1">
      <c r="A11">
        <v>3</v>
      </c>
      <c r="B11" s="2" t="s">
        <v>17</v>
      </c>
      <c r="C11" s="3">
        <v>9</v>
      </c>
      <c r="D11" s="3">
        <v>9</v>
      </c>
      <c r="E11" s="3">
        <v>0</v>
      </c>
      <c r="F11" s="3">
        <v>183</v>
      </c>
      <c r="G11" s="69">
        <v>20.329999999999998</v>
      </c>
      <c r="H11" s="3">
        <v>1</v>
      </c>
      <c r="I11" s="3">
        <v>0</v>
      </c>
      <c r="J11" s="6" t="s">
        <v>215</v>
      </c>
      <c r="M11" s="70"/>
    </row>
    <row r="12" spans="1:24" ht="14.25" customHeight="1">
      <c r="A12" s="79">
        <v>4</v>
      </c>
      <c r="B12" t="s">
        <v>29</v>
      </c>
      <c r="C12" s="3">
        <v>15</v>
      </c>
      <c r="D12" s="3">
        <v>15</v>
      </c>
      <c r="E12" s="3">
        <v>6</v>
      </c>
      <c r="F12" s="3">
        <v>180</v>
      </c>
      <c r="G12" s="69">
        <v>20</v>
      </c>
      <c r="H12" s="3">
        <v>0</v>
      </c>
      <c r="I12" s="3">
        <v>0</v>
      </c>
      <c r="J12" s="6" t="s">
        <v>258</v>
      </c>
      <c r="M12" s="70"/>
    </row>
    <row r="13" spans="1:24" ht="14.25" customHeight="1"/>
    <row r="14" spans="1:24" ht="5.0999999999999996" customHeight="1">
      <c r="A14" s="78"/>
      <c r="B14" s="78"/>
      <c r="C14" s="78"/>
      <c r="D14" s="78"/>
      <c r="E14" s="78"/>
      <c r="F14" s="78"/>
      <c r="G14" s="84"/>
      <c r="H14" s="78"/>
      <c r="I14" s="78"/>
      <c r="J14" s="84"/>
    </row>
    <row r="15" spans="1:24" ht="14.25" customHeight="1">
      <c r="B15" s="3"/>
    </row>
    <row r="16" spans="1:24" ht="14.25" customHeight="1">
      <c r="A16" s="2" t="s">
        <v>214</v>
      </c>
      <c r="B16" s="3"/>
    </row>
    <row r="17" spans="2:13" ht="14.25" customHeight="1">
      <c r="B17" s="3"/>
    </row>
    <row r="18" spans="2:13" ht="14.25" customHeight="1">
      <c r="B18" t="s">
        <v>49</v>
      </c>
      <c r="C18">
        <v>3</v>
      </c>
      <c r="D18">
        <v>3</v>
      </c>
      <c r="E18">
        <v>2</v>
      </c>
      <c r="F18">
        <v>81</v>
      </c>
      <c r="G18" s="109">
        <v>81</v>
      </c>
      <c r="H18">
        <v>0</v>
      </c>
      <c r="I18">
        <v>0</v>
      </c>
      <c r="J18" s="82" t="s">
        <v>259</v>
      </c>
      <c r="M18" s="70"/>
    </row>
    <row r="19" spans="2:13" ht="14.25" customHeight="1">
      <c r="B19" t="s">
        <v>33</v>
      </c>
      <c r="C19">
        <v>3</v>
      </c>
      <c r="D19">
        <v>3</v>
      </c>
      <c r="E19">
        <v>2</v>
      </c>
      <c r="F19">
        <v>45</v>
      </c>
      <c r="G19" s="109">
        <v>45</v>
      </c>
      <c r="H19">
        <v>0</v>
      </c>
      <c r="I19">
        <v>0</v>
      </c>
      <c r="J19" s="82" t="s">
        <v>261</v>
      </c>
      <c r="M19" s="70"/>
    </row>
    <row r="20" spans="2:13" ht="14.25" customHeight="1">
      <c r="B20" t="s">
        <v>53</v>
      </c>
      <c r="C20">
        <v>2</v>
      </c>
      <c r="D20">
        <v>2</v>
      </c>
      <c r="E20">
        <v>1</v>
      </c>
      <c r="F20">
        <v>42</v>
      </c>
      <c r="G20" s="109">
        <v>42</v>
      </c>
      <c r="H20">
        <v>0</v>
      </c>
      <c r="I20">
        <v>0</v>
      </c>
      <c r="J20" s="82" t="s">
        <v>267</v>
      </c>
      <c r="M20" s="70"/>
    </row>
    <row r="21" spans="2:13" ht="14.25" customHeight="1">
      <c r="B21" t="s">
        <v>48</v>
      </c>
      <c r="C21">
        <v>5</v>
      </c>
      <c r="D21">
        <v>5</v>
      </c>
      <c r="E21">
        <v>2</v>
      </c>
      <c r="F21">
        <v>92</v>
      </c>
      <c r="G21" s="109">
        <v>30.67</v>
      </c>
      <c r="H21">
        <v>0</v>
      </c>
      <c r="I21">
        <v>0</v>
      </c>
      <c r="J21" s="82" t="s">
        <v>259</v>
      </c>
      <c r="M21" s="70"/>
    </row>
    <row r="22" spans="2:13" ht="14.25" customHeight="1">
      <c r="B22" t="s">
        <v>54</v>
      </c>
      <c r="C22">
        <v>2</v>
      </c>
      <c r="D22">
        <v>2</v>
      </c>
      <c r="E22">
        <v>1</v>
      </c>
      <c r="F22">
        <v>25</v>
      </c>
      <c r="G22" s="109">
        <v>25</v>
      </c>
      <c r="H22">
        <v>0</v>
      </c>
      <c r="I22">
        <v>0</v>
      </c>
      <c r="J22" s="82" t="s">
        <v>263</v>
      </c>
      <c r="M22" s="70"/>
    </row>
    <row r="23" spans="2:13" ht="14.25" customHeight="1">
      <c r="B23" t="s">
        <v>38</v>
      </c>
      <c r="C23">
        <v>6</v>
      </c>
      <c r="D23">
        <v>6</v>
      </c>
      <c r="E23">
        <v>4</v>
      </c>
      <c r="F23">
        <v>49</v>
      </c>
      <c r="G23" s="109">
        <v>24.5</v>
      </c>
      <c r="H23">
        <v>0</v>
      </c>
      <c r="I23">
        <v>0</v>
      </c>
      <c r="J23" s="82" t="s">
        <v>287</v>
      </c>
      <c r="M23" s="70"/>
    </row>
    <row r="24" spans="2:13" ht="14.25" customHeight="1">
      <c r="B24" t="s">
        <v>40</v>
      </c>
      <c r="C24">
        <v>5</v>
      </c>
      <c r="D24">
        <v>5</v>
      </c>
      <c r="E24">
        <v>3</v>
      </c>
      <c r="F24">
        <v>41</v>
      </c>
      <c r="G24" s="109">
        <v>20.5</v>
      </c>
      <c r="H24">
        <v>0</v>
      </c>
      <c r="I24">
        <v>0</v>
      </c>
      <c r="J24" s="82" t="s">
        <v>266</v>
      </c>
      <c r="M24" s="70"/>
    </row>
    <row r="25" spans="2:13" ht="14.25" customHeight="1">
      <c r="B25" t="s">
        <v>22</v>
      </c>
      <c r="C25">
        <v>4</v>
      </c>
      <c r="D25">
        <v>4</v>
      </c>
      <c r="E25">
        <v>1</v>
      </c>
      <c r="F25">
        <v>59</v>
      </c>
      <c r="G25" s="109">
        <v>19.670000000000002</v>
      </c>
      <c r="H25">
        <v>0</v>
      </c>
      <c r="I25">
        <v>0</v>
      </c>
      <c r="J25" s="82" t="s">
        <v>224</v>
      </c>
      <c r="M25" s="70"/>
    </row>
    <row r="26" spans="2:13" ht="14.25" customHeight="1">
      <c r="B26" t="s">
        <v>20</v>
      </c>
      <c r="C26">
        <v>6</v>
      </c>
      <c r="D26">
        <v>6</v>
      </c>
      <c r="E26">
        <v>1</v>
      </c>
      <c r="F26">
        <v>90</v>
      </c>
      <c r="G26" s="109">
        <v>18</v>
      </c>
      <c r="H26">
        <v>0</v>
      </c>
      <c r="I26">
        <v>0</v>
      </c>
      <c r="J26" s="82" t="s">
        <v>216</v>
      </c>
      <c r="M26" s="70"/>
    </row>
    <row r="27" spans="2:13" ht="14.25" customHeight="1">
      <c r="B27" t="s">
        <v>24</v>
      </c>
      <c r="C27">
        <v>10</v>
      </c>
      <c r="D27">
        <v>9</v>
      </c>
      <c r="E27">
        <v>2</v>
      </c>
      <c r="F27">
        <v>91</v>
      </c>
      <c r="G27" s="109">
        <v>13</v>
      </c>
      <c r="H27">
        <v>0</v>
      </c>
      <c r="I27">
        <v>0</v>
      </c>
      <c r="J27" s="82" t="s">
        <v>257</v>
      </c>
      <c r="M27" s="70"/>
    </row>
    <row r="28" spans="2:13" ht="14.25" customHeight="1">
      <c r="B28" t="s">
        <v>27</v>
      </c>
      <c r="C28">
        <v>13</v>
      </c>
      <c r="D28">
        <v>7</v>
      </c>
      <c r="E28">
        <v>5</v>
      </c>
      <c r="F28">
        <v>24</v>
      </c>
      <c r="G28" s="109">
        <v>12</v>
      </c>
      <c r="H28">
        <v>0</v>
      </c>
      <c r="I28">
        <v>0</v>
      </c>
      <c r="J28" s="82" t="s">
        <v>286</v>
      </c>
      <c r="M28" s="70"/>
    </row>
    <row r="29" spans="2:13" ht="14.25" customHeight="1">
      <c r="B29" t="s">
        <v>51</v>
      </c>
      <c r="C29">
        <v>5</v>
      </c>
      <c r="D29">
        <v>5</v>
      </c>
      <c r="E29">
        <v>0</v>
      </c>
      <c r="F29">
        <v>54</v>
      </c>
      <c r="G29" s="109">
        <v>10.8</v>
      </c>
      <c r="H29">
        <v>0</v>
      </c>
      <c r="I29">
        <v>0</v>
      </c>
      <c r="J29" s="82" t="s">
        <v>262</v>
      </c>
      <c r="M29" s="70"/>
    </row>
    <row r="30" spans="2:13" ht="14.25" customHeight="1">
      <c r="B30" t="s">
        <v>19</v>
      </c>
      <c r="C30">
        <v>5</v>
      </c>
      <c r="D30">
        <v>5</v>
      </c>
      <c r="E30">
        <v>0</v>
      </c>
      <c r="F30">
        <v>48</v>
      </c>
      <c r="G30" s="109">
        <v>9.6</v>
      </c>
      <c r="H30">
        <v>0</v>
      </c>
      <c r="I30">
        <v>0</v>
      </c>
      <c r="J30" s="82" t="s">
        <v>217</v>
      </c>
      <c r="M30" s="70"/>
    </row>
    <row r="31" spans="2:13" ht="14.25" customHeight="1">
      <c r="B31" t="s">
        <v>37</v>
      </c>
      <c r="C31">
        <v>8</v>
      </c>
      <c r="D31">
        <v>8</v>
      </c>
      <c r="E31">
        <v>1</v>
      </c>
      <c r="F31">
        <v>67</v>
      </c>
      <c r="G31" s="109">
        <v>9.57</v>
      </c>
      <c r="H31">
        <v>0</v>
      </c>
      <c r="I31">
        <v>0</v>
      </c>
      <c r="J31" s="82" t="s">
        <v>267</v>
      </c>
      <c r="M31" s="70"/>
    </row>
    <row r="32" spans="2:13" ht="14.25" customHeight="1">
      <c r="B32" t="s">
        <v>44</v>
      </c>
      <c r="C32">
        <v>2</v>
      </c>
      <c r="D32">
        <v>2</v>
      </c>
      <c r="E32">
        <v>0</v>
      </c>
      <c r="F32">
        <v>17</v>
      </c>
      <c r="G32" s="109">
        <v>8.5</v>
      </c>
      <c r="H32">
        <v>0</v>
      </c>
      <c r="I32">
        <v>0</v>
      </c>
      <c r="J32" s="82" t="s">
        <v>265</v>
      </c>
      <c r="M32" s="70"/>
    </row>
    <row r="33" spans="2:13" ht="14.25" customHeight="1">
      <c r="B33" t="s">
        <v>21</v>
      </c>
      <c r="C33">
        <v>4</v>
      </c>
      <c r="D33">
        <v>4</v>
      </c>
      <c r="E33">
        <v>0</v>
      </c>
      <c r="F33">
        <v>33</v>
      </c>
      <c r="G33" s="109">
        <v>8.25</v>
      </c>
      <c r="H33">
        <v>0</v>
      </c>
      <c r="I33">
        <v>0</v>
      </c>
      <c r="J33" s="82" t="s">
        <v>262</v>
      </c>
      <c r="M33" s="70"/>
    </row>
    <row r="34" spans="2:13" ht="14.25" customHeight="1">
      <c r="B34" t="s">
        <v>26</v>
      </c>
      <c r="C34">
        <v>13</v>
      </c>
      <c r="D34">
        <v>9</v>
      </c>
      <c r="E34">
        <v>5</v>
      </c>
      <c r="F34">
        <v>33</v>
      </c>
      <c r="G34" s="109">
        <v>8.25</v>
      </c>
      <c r="H34">
        <v>0</v>
      </c>
      <c r="I34">
        <v>0</v>
      </c>
      <c r="J34" s="82" t="s">
        <v>265</v>
      </c>
      <c r="M34" s="70"/>
    </row>
    <row r="35" spans="2:13" ht="14.25" customHeight="1">
      <c r="B35" t="s">
        <v>39</v>
      </c>
      <c r="C35">
        <v>1</v>
      </c>
      <c r="D35">
        <v>1</v>
      </c>
      <c r="E35">
        <v>0</v>
      </c>
      <c r="F35">
        <v>8</v>
      </c>
      <c r="G35" s="109">
        <v>8</v>
      </c>
      <c r="H35">
        <v>0</v>
      </c>
      <c r="I35">
        <v>0</v>
      </c>
      <c r="J35" s="82" t="s">
        <v>218</v>
      </c>
      <c r="M35" s="70"/>
    </row>
    <row r="36" spans="2:13" ht="14.25" customHeight="1">
      <c r="B36" t="s">
        <v>32</v>
      </c>
      <c r="C36">
        <v>6</v>
      </c>
      <c r="D36">
        <v>6</v>
      </c>
      <c r="E36">
        <v>2</v>
      </c>
      <c r="F36">
        <v>18</v>
      </c>
      <c r="G36" s="109">
        <v>4.5</v>
      </c>
      <c r="H36">
        <v>0</v>
      </c>
      <c r="I36">
        <v>0</v>
      </c>
      <c r="J36" s="82" t="s">
        <v>231</v>
      </c>
      <c r="M36" s="70"/>
    </row>
    <row r="37" spans="2:13" ht="14.25" customHeight="1">
      <c r="B37" t="s">
        <v>45</v>
      </c>
      <c r="C37">
        <v>3</v>
      </c>
      <c r="D37">
        <v>2</v>
      </c>
      <c r="E37">
        <v>0</v>
      </c>
      <c r="F37">
        <v>8</v>
      </c>
      <c r="G37" s="109">
        <v>4</v>
      </c>
      <c r="H37">
        <v>0</v>
      </c>
      <c r="I37">
        <v>0</v>
      </c>
      <c r="J37" s="82" t="s">
        <v>232</v>
      </c>
      <c r="M37" s="70"/>
    </row>
    <row r="38" spans="2:13" ht="14.25" customHeight="1">
      <c r="B38" t="s">
        <v>70</v>
      </c>
      <c r="C38">
        <v>1</v>
      </c>
      <c r="D38">
        <v>1</v>
      </c>
      <c r="E38">
        <v>0</v>
      </c>
      <c r="F38">
        <v>4</v>
      </c>
      <c r="G38" s="109">
        <v>4</v>
      </c>
      <c r="H38">
        <v>0</v>
      </c>
      <c r="I38">
        <v>0</v>
      </c>
      <c r="J38" s="82" t="s">
        <v>268</v>
      </c>
      <c r="M38" s="70"/>
    </row>
    <row r="39" spans="2:13" ht="14.25" customHeight="1">
      <c r="B39" t="s">
        <v>72</v>
      </c>
      <c r="C39">
        <v>1</v>
      </c>
      <c r="D39">
        <v>1</v>
      </c>
      <c r="E39">
        <v>0</v>
      </c>
      <c r="F39">
        <v>4</v>
      </c>
      <c r="G39" s="109">
        <v>4</v>
      </c>
      <c r="H39">
        <v>0</v>
      </c>
      <c r="I39">
        <v>0</v>
      </c>
      <c r="J39" s="82" t="s">
        <v>268</v>
      </c>
      <c r="M39" s="70"/>
    </row>
    <row r="40" spans="2:13" ht="14.25" customHeight="1">
      <c r="B40" t="s">
        <v>50</v>
      </c>
      <c r="C40">
        <v>2</v>
      </c>
      <c r="D40">
        <v>2</v>
      </c>
      <c r="E40">
        <v>0</v>
      </c>
      <c r="F40">
        <v>7</v>
      </c>
      <c r="G40" s="109">
        <v>3.5</v>
      </c>
      <c r="H40">
        <v>0</v>
      </c>
      <c r="I40">
        <v>0</v>
      </c>
      <c r="J40" s="82" t="s">
        <v>269</v>
      </c>
      <c r="M40" s="70"/>
    </row>
    <row r="41" spans="2:13" ht="14.25" customHeight="1">
      <c r="B41" t="s">
        <v>43</v>
      </c>
      <c r="C41">
        <v>4</v>
      </c>
      <c r="D41">
        <v>4</v>
      </c>
      <c r="E41">
        <v>0</v>
      </c>
      <c r="F41">
        <v>13</v>
      </c>
      <c r="G41" s="109">
        <v>3.25</v>
      </c>
      <c r="H41">
        <v>0</v>
      </c>
      <c r="I41">
        <v>0</v>
      </c>
      <c r="J41" s="82" t="s">
        <v>230</v>
      </c>
      <c r="M41" s="70"/>
    </row>
    <row r="42" spans="2:13" ht="14.25" customHeight="1">
      <c r="B42" t="s">
        <v>23</v>
      </c>
      <c r="C42">
        <v>10</v>
      </c>
      <c r="D42">
        <v>5</v>
      </c>
      <c r="E42">
        <v>0</v>
      </c>
      <c r="F42">
        <v>13</v>
      </c>
      <c r="G42" s="109">
        <v>2.6</v>
      </c>
      <c r="H42">
        <v>0</v>
      </c>
      <c r="I42">
        <v>0</v>
      </c>
      <c r="J42" s="82" t="s">
        <v>219</v>
      </c>
      <c r="M42" s="70"/>
    </row>
    <row r="43" spans="2:13" ht="14.25" customHeight="1">
      <c r="B43" t="s">
        <v>66</v>
      </c>
      <c r="C43">
        <v>1</v>
      </c>
      <c r="D43">
        <v>1</v>
      </c>
      <c r="E43">
        <v>0</v>
      </c>
      <c r="F43">
        <v>2</v>
      </c>
      <c r="G43" s="109">
        <v>2</v>
      </c>
      <c r="H43">
        <v>0</v>
      </c>
      <c r="I43">
        <v>0</v>
      </c>
      <c r="J43" s="82" t="s">
        <v>220</v>
      </c>
      <c r="M43" s="70"/>
    </row>
    <row r="44" spans="2:13" ht="14.25" customHeight="1">
      <c r="B44" t="s">
        <v>60</v>
      </c>
      <c r="C44">
        <v>1</v>
      </c>
      <c r="D44">
        <v>1</v>
      </c>
      <c r="E44">
        <v>0</v>
      </c>
      <c r="F44">
        <v>2</v>
      </c>
      <c r="G44" s="109">
        <v>2</v>
      </c>
      <c r="H44">
        <v>0</v>
      </c>
      <c r="I44">
        <v>0</v>
      </c>
      <c r="J44" s="82" t="s">
        <v>220</v>
      </c>
      <c r="M44" s="70"/>
    </row>
    <row r="45" spans="2:13" ht="14.25" customHeight="1">
      <c r="B45" t="s">
        <v>71</v>
      </c>
      <c r="C45">
        <v>1</v>
      </c>
      <c r="D45">
        <v>1</v>
      </c>
      <c r="E45">
        <v>0</v>
      </c>
      <c r="F45">
        <v>1</v>
      </c>
      <c r="G45" s="109">
        <v>1</v>
      </c>
      <c r="H45">
        <v>0</v>
      </c>
      <c r="I45">
        <v>0</v>
      </c>
      <c r="J45" s="82" t="s">
        <v>221</v>
      </c>
      <c r="M45" s="70"/>
    </row>
    <row r="46" spans="2:13" ht="14.25" customHeight="1">
      <c r="B46" t="s">
        <v>373</v>
      </c>
      <c r="C46">
        <v>1</v>
      </c>
      <c r="D46">
        <v>1</v>
      </c>
      <c r="E46">
        <v>0</v>
      </c>
      <c r="F46">
        <v>0</v>
      </c>
      <c r="G46" s="109">
        <v>0</v>
      </c>
      <c r="H46">
        <v>0</v>
      </c>
      <c r="I46">
        <v>0</v>
      </c>
      <c r="J46" s="82" t="s">
        <v>222</v>
      </c>
      <c r="M46" s="70"/>
    </row>
    <row r="47" spans="2:13" ht="14.25" customHeight="1">
      <c r="B47" t="s">
        <v>34</v>
      </c>
      <c r="C47">
        <v>1</v>
      </c>
      <c r="D47">
        <v>1</v>
      </c>
      <c r="E47">
        <v>0</v>
      </c>
      <c r="F47">
        <v>0</v>
      </c>
      <c r="G47" s="109">
        <v>0</v>
      </c>
      <c r="H47">
        <v>0</v>
      </c>
      <c r="I47">
        <v>0</v>
      </c>
      <c r="J47" s="82" t="s">
        <v>222</v>
      </c>
      <c r="M47" s="70"/>
    </row>
    <row r="48" spans="2:13" ht="14.25" customHeight="1">
      <c r="B48" t="s">
        <v>46</v>
      </c>
      <c r="C48">
        <v>3</v>
      </c>
      <c r="D48">
        <v>1</v>
      </c>
      <c r="E48">
        <v>0</v>
      </c>
      <c r="F48">
        <v>0</v>
      </c>
      <c r="G48" s="109">
        <v>0</v>
      </c>
      <c r="H48">
        <v>0</v>
      </c>
      <c r="I48">
        <v>0</v>
      </c>
      <c r="J48" s="82" t="s">
        <v>222</v>
      </c>
      <c r="M48" s="70"/>
    </row>
    <row r="49" spans="1:13" ht="14.25" customHeight="1">
      <c r="B49" t="s">
        <v>67</v>
      </c>
      <c r="C49">
        <v>1</v>
      </c>
      <c r="D49">
        <v>1</v>
      </c>
      <c r="E49">
        <v>0</v>
      </c>
      <c r="F49">
        <v>0</v>
      </c>
      <c r="G49" s="109">
        <v>0</v>
      </c>
      <c r="H49">
        <v>0</v>
      </c>
      <c r="I49">
        <v>0</v>
      </c>
      <c r="J49" s="82" t="s">
        <v>226</v>
      </c>
      <c r="M49" s="70"/>
    </row>
    <row r="50" spans="1:13" ht="14.25" customHeight="1">
      <c r="B50" t="s">
        <v>61</v>
      </c>
      <c r="C50">
        <v>1</v>
      </c>
      <c r="D50">
        <v>1</v>
      </c>
      <c r="E50">
        <v>0</v>
      </c>
      <c r="F50">
        <v>0</v>
      </c>
      <c r="G50" s="109">
        <v>0</v>
      </c>
      <c r="H50">
        <v>0</v>
      </c>
      <c r="I50">
        <v>0</v>
      </c>
      <c r="J50" s="82" t="s">
        <v>222</v>
      </c>
      <c r="M50" s="70"/>
    </row>
    <row r="51" spans="1:13" ht="14.25" customHeight="1">
      <c r="B51" t="s">
        <v>65</v>
      </c>
      <c r="C51">
        <v>1</v>
      </c>
      <c r="D51">
        <v>1</v>
      </c>
      <c r="E51">
        <v>0</v>
      </c>
      <c r="F51">
        <v>0</v>
      </c>
      <c r="G51" s="109">
        <v>0</v>
      </c>
      <c r="H51">
        <v>0</v>
      </c>
      <c r="I51">
        <v>0</v>
      </c>
      <c r="J51" s="82" t="s">
        <v>222</v>
      </c>
      <c r="M51" s="70"/>
    </row>
    <row r="52" spans="1:13" ht="14.25" customHeight="1">
      <c r="B52" t="s">
        <v>36</v>
      </c>
      <c r="C52">
        <v>1</v>
      </c>
      <c r="D52">
        <v>1</v>
      </c>
      <c r="E52">
        <v>1</v>
      </c>
      <c r="F52">
        <v>29</v>
      </c>
      <c r="G52" s="110" t="s">
        <v>223</v>
      </c>
      <c r="H52">
        <v>0</v>
      </c>
      <c r="I52">
        <v>0</v>
      </c>
      <c r="J52" s="82" t="s">
        <v>225</v>
      </c>
      <c r="M52" s="70"/>
    </row>
    <row r="53" spans="1:13" ht="14.25" customHeight="1">
      <c r="B53" t="s">
        <v>64</v>
      </c>
      <c r="C53">
        <v>1</v>
      </c>
      <c r="D53">
        <v>1</v>
      </c>
      <c r="E53">
        <v>1</v>
      </c>
      <c r="F53">
        <v>25</v>
      </c>
      <c r="G53" s="110" t="s">
        <v>223</v>
      </c>
      <c r="H53">
        <v>0</v>
      </c>
      <c r="I53">
        <v>0</v>
      </c>
      <c r="J53" s="82" t="s">
        <v>257</v>
      </c>
      <c r="M53" s="70"/>
    </row>
    <row r="54" spans="1:13" ht="14.25" customHeight="1">
      <c r="B54" t="s">
        <v>73</v>
      </c>
      <c r="C54">
        <v>1</v>
      </c>
      <c r="D54">
        <v>1</v>
      </c>
      <c r="E54">
        <v>1</v>
      </c>
      <c r="F54">
        <v>18</v>
      </c>
      <c r="G54" s="110" t="s">
        <v>223</v>
      </c>
      <c r="H54">
        <v>0</v>
      </c>
      <c r="I54">
        <v>0</v>
      </c>
      <c r="J54" s="82" t="s">
        <v>285</v>
      </c>
      <c r="M54" s="70"/>
    </row>
    <row r="55" spans="1:13" ht="14.25" customHeight="1">
      <c r="B55" t="s">
        <v>25</v>
      </c>
      <c r="C55">
        <v>2</v>
      </c>
      <c r="D55">
        <v>0</v>
      </c>
      <c r="E55">
        <v>0</v>
      </c>
      <c r="F55">
        <v>0</v>
      </c>
      <c r="G55" s="110" t="s">
        <v>223</v>
      </c>
      <c r="H55">
        <v>0</v>
      </c>
      <c r="I55">
        <v>0</v>
      </c>
      <c r="J55" s="82" t="s">
        <v>226</v>
      </c>
      <c r="M55" s="70"/>
    </row>
    <row r="56" spans="1:13" ht="14.25" customHeight="1">
      <c r="B56" t="s">
        <v>56</v>
      </c>
      <c r="C56">
        <v>1</v>
      </c>
      <c r="D56">
        <v>1</v>
      </c>
      <c r="E56">
        <v>1</v>
      </c>
      <c r="F56">
        <v>0</v>
      </c>
      <c r="G56" s="110" t="s">
        <v>223</v>
      </c>
      <c r="H56">
        <v>0</v>
      </c>
      <c r="I56">
        <v>0</v>
      </c>
      <c r="J56" s="82" t="s">
        <v>227</v>
      </c>
      <c r="M56" s="70"/>
    </row>
    <row r="57" spans="1:13" ht="14.25" customHeight="1">
      <c r="B57" t="s">
        <v>74</v>
      </c>
      <c r="C57">
        <v>1</v>
      </c>
      <c r="D57">
        <v>0</v>
      </c>
      <c r="E57">
        <v>0</v>
      </c>
      <c r="F57">
        <v>0</v>
      </c>
      <c r="G57" s="110" t="s">
        <v>223</v>
      </c>
      <c r="H57">
        <v>0</v>
      </c>
      <c r="I57">
        <v>0</v>
      </c>
      <c r="J57" s="82" t="s">
        <v>226</v>
      </c>
      <c r="M57" s="70"/>
    </row>
    <row r="58" spans="1:13" ht="5.0999999999999996" customHeight="1">
      <c r="A58" s="78"/>
      <c r="B58" s="78"/>
      <c r="C58" s="78"/>
      <c r="D58" s="78"/>
      <c r="E58" s="78"/>
      <c r="F58" s="78"/>
      <c r="G58" s="84"/>
      <c r="H58" s="78"/>
      <c r="I58" s="78"/>
      <c r="J58" s="84"/>
      <c r="K58" s="3"/>
      <c r="L58" s="3"/>
      <c r="M58" s="3"/>
    </row>
    <row r="59" spans="1:13" ht="14.25" customHeight="1"/>
    <row r="60" spans="1:13" ht="14.25" customHeight="1"/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ortState xmlns:xlrd2="http://schemas.microsoft.com/office/spreadsheetml/2017/richdata2" ref="A1:M80">
    <sortCondition descending="1" ref="G1"/>
    <sortCondition descending="1" ref="F1"/>
  </sortState>
  <mergeCells count="1">
    <mergeCell ref="A2:J2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rgb="FF0070C0"/>
    <pageSetUpPr fitToPage="1"/>
  </sheetPr>
  <dimension ref="A1:Z994"/>
  <sheetViews>
    <sheetView topLeftCell="A35" workbookViewId="0">
      <selection activeCell="A57" sqref="A57"/>
    </sheetView>
  </sheetViews>
  <sheetFormatPr defaultColWidth="14.44140625" defaultRowHeight="15" customHeight="1"/>
  <cols>
    <col min="1" max="1" width="10.33203125" customWidth="1"/>
    <col min="2" max="2" width="34.44140625" customWidth="1"/>
    <col min="3" max="3" width="7" customWidth="1"/>
    <col min="4" max="4" width="31.33203125" customWidth="1"/>
    <col min="5" max="5" width="9.109375" hidden="1" customWidth="1"/>
    <col min="6" max="6" width="14" customWidth="1"/>
    <col min="7" max="26" width="9.109375" customWidth="1"/>
  </cols>
  <sheetData>
    <row r="1" spans="1:26" ht="4.5" customHeight="1">
      <c r="A1" s="42"/>
      <c r="B1" s="42"/>
      <c r="C1" s="42"/>
      <c r="D1" s="4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6" customHeight="1">
      <c r="A2" s="90" t="str">
        <f>CONCATENATE("SUPERSTARS HIGHEST SCORES ",Results_Annual!P2)</f>
        <v>SUPERSTARS HIGHEST SCORES 2022</v>
      </c>
      <c r="B2" s="91"/>
      <c r="C2" s="91"/>
      <c r="D2" s="9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>
      <c r="A3" s="42"/>
      <c r="B3" s="42"/>
      <c r="C3" s="42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3"/>
      <c r="B4" s="3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.5" customHeight="1">
      <c r="A5" s="42"/>
      <c r="B5" s="42"/>
      <c r="C5" s="42"/>
      <c r="D5" s="4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71" t="s">
        <v>207</v>
      </c>
      <c r="B6" s="71" t="s">
        <v>2</v>
      </c>
      <c r="C6" s="71" t="s">
        <v>228</v>
      </c>
      <c r="D6" s="66" t="s">
        <v>229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.5" customHeight="1">
      <c r="A7" s="42"/>
      <c r="B7" s="42"/>
      <c r="C7" s="42"/>
      <c r="D7" s="4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9">
        <v>1</v>
      </c>
      <c r="B9" s="2" t="s">
        <v>17</v>
      </c>
      <c r="C9" s="6">
        <v>55</v>
      </c>
      <c r="D9" s="2" t="s">
        <v>77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9">
        <v>2</v>
      </c>
      <c r="B10" s="2" t="s">
        <v>18</v>
      </c>
      <c r="C10" s="6" t="s">
        <v>256</v>
      </c>
      <c r="D10" s="2" t="s">
        <v>282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9">
        <v>3</v>
      </c>
      <c r="B11" s="2" t="s">
        <v>22</v>
      </c>
      <c r="C11" s="6" t="s">
        <v>224</v>
      </c>
      <c r="D11" s="2" t="s">
        <v>78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9">
        <v>4</v>
      </c>
      <c r="B12" s="2" t="s">
        <v>17</v>
      </c>
      <c r="C12" s="6">
        <v>39</v>
      </c>
      <c r="D12" s="2" t="s">
        <v>78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9">
        <v>5</v>
      </c>
      <c r="B13" s="2" t="s">
        <v>29</v>
      </c>
      <c r="C13" s="6" t="s">
        <v>258</v>
      </c>
      <c r="D13" s="2" t="s">
        <v>275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49">
        <v>6</v>
      </c>
      <c r="B14" s="2" t="s">
        <v>31</v>
      </c>
      <c r="C14" s="6" t="s">
        <v>258</v>
      </c>
      <c r="D14" s="2" t="s">
        <v>278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49">
        <v>7</v>
      </c>
      <c r="B15" s="2" t="s">
        <v>31</v>
      </c>
      <c r="C15" s="6" t="s">
        <v>259</v>
      </c>
      <c r="D15" s="2" t="s">
        <v>276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49">
        <v>8</v>
      </c>
      <c r="B16" s="2" t="s">
        <v>48</v>
      </c>
      <c r="C16" s="6" t="s">
        <v>259</v>
      </c>
      <c r="D16" s="2" t="s">
        <v>273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49">
        <v>9</v>
      </c>
      <c r="B17" s="2" t="s">
        <v>49</v>
      </c>
      <c r="C17" s="6" t="s">
        <v>259</v>
      </c>
      <c r="D17" s="2" t="s">
        <v>271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49">
        <v>10</v>
      </c>
      <c r="B18" s="2" t="s">
        <v>31</v>
      </c>
      <c r="C18" s="6" t="s">
        <v>260</v>
      </c>
      <c r="D18" s="2" t="s">
        <v>273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49">
        <v>11</v>
      </c>
      <c r="B19" s="2" t="s">
        <v>18</v>
      </c>
      <c r="C19" s="6" t="s">
        <v>264</v>
      </c>
      <c r="D19" s="2" t="s">
        <v>278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49">
        <v>12</v>
      </c>
      <c r="B20" s="2" t="s">
        <v>48</v>
      </c>
      <c r="C20" s="6" t="s">
        <v>264</v>
      </c>
      <c r="D20" s="2" t="s">
        <v>277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49">
        <v>13</v>
      </c>
      <c r="B21" s="2" t="s">
        <v>36</v>
      </c>
      <c r="C21" s="6" t="s">
        <v>225</v>
      </c>
      <c r="D21" s="2" t="s">
        <v>79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49">
        <v>14</v>
      </c>
      <c r="B22" s="2" t="s">
        <v>53</v>
      </c>
      <c r="C22" s="6" t="s">
        <v>267</v>
      </c>
      <c r="D22" s="2" t="s">
        <v>274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49">
        <v>15</v>
      </c>
      <c r="B23" s="2" t="s">
        <v>37</v>
      </c>
      <c r="C23" s="6" t="s">
        <v>267</v>
      </c>
      <c r="D23" s="2" t="s">
        <v>278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49">
        <v>16</v>
      </c>
      <c r="B24" s="2" t="s">
        <v>69</v>
      </c>
      <c r="C24" s="6">
        <v>27</v>
      </c>
      <c r="D24" s="2" t="s">
        <v>283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49">
        <v>17</v>
      </c>
      <c r="B25" s="2" t="s">
        <v>52</v>
      </c>
      <c r="C25" s="6" t="s">
        <v>261</v>
      </c>
      <c r="D25" s="2" t="s">
        <v>274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9">
        <v>18</v>
      </c>
      <c r="B26" s="2" t="s">
        <v>49</v>
      </c>
      <c r="C26" s="6" t="s">
        <v>261</v>
      </c>
      <c r="D26" s="2" t="s">
        <v>279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49">
        <v>19</v>
      </c>
      <c r="B27" s="2" t="s">
        <v>20</v>
      </c>
      <c r="C27" s="6">
        <v>26</v>
      </c>
      <c r="D27" s="2" t="s">
        <v>78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9">
        <v>20</v>
      </c>
      <c r="B28" s="2" t="s">
        <v>18</v>
      </c>
      <c r="C28" s="6" t="s">
        <v>257</v>
      </c>
      <c r="D28" s="2" t="s">
        <v>280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49">
        <v>21</v>
      </c>
      <c r="B29" s="2" t="s">
        <v>57</v>
      </c>
      <c r="C29" s="6" t="s">
        <v>257</v>
      </c>
      <c r="D29" s="2" t="s">
        <v>281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49">
        <v>22</v>
      </c>
      <c r="B30" s="2" t="s">
        <v>18</v>
      </c>
      <c r="C30" s="6" t="s">
        <v>257</v>
      </c>
      <c r="D30" s="2" t="s">
        <v>281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49">
        <v>23</v>
      </c>
      <c r="B31" s="2" t="s">
        <v>64</v>
      </c>
      <c r="C31" s="6" t="s">
        <v>257</v>
      </c>
      <c r="D31" s="2" t="s">
        <v>281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49">
        <v>24</v>
      </c>
      <c r="B32" s="2" t="s">
        <v>24</v>
      </c>
      <c r="C32" s="6" t="s">
        <v>257</v>
      </c>
      <c r="D32" s="2" t="s">
        <v>274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49">
        <v>25</v>
      </c>
      <c r="B33" s="2" t="s">
        <v>29</v>
      </c>
      <c r="C33" s="6" t="s">
        <v>284</v>
      </c>
      <c r="D33" s="2" t="s">
        <v>280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.5" customHeight="1">
      <c r="A34" s="42"/>
      <c r="B34" s="42"/>
      <c r="C34" s="42"/>
      <c r="D34" s="4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.75" customHeight="1">
      <c r="A36" s="41"/>
      <c r="B36" s="41"/>
      <c r="C36" s="41"/>
      <c r="D36" s="4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69.75" customHeight="1">
      <c r="A37" s="103" t="str">
        <f>CONCATENATE("SUPERSTARS HIGHEST BATTING PARTNERSHIPS ",Results_Annual!P2)</f>
        <v>SUPERSTARS HIGHEST BATTING PARTNERSHIPS 2022</v>
      </c>
      <c r="B37" s="91"/>
      <c r="C37" s="91"/>
      <c r="D37" s="9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.75" customHeight="1">
      <c r="A38" s="41"/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.25" customHeight="1">
      <c r="A40" s="41"/>
      <c r="B40" s="41"/>
      <c r="C40" s="41"/>
      <c r="D40" s="4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66" t="s">
        <v>233</v>
      </c>
      <c r="B41" s="66" t="s">
        <v>234</v>
      </c>
      <c r="C41" s="66" t="s">
        <v>228</v>
      </c>
      <c r="D41" s="66" t="s">
        <v>229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.25" customHeight="1">
      <c r="A42" s="41"/>
      <c r="B42" s="41"/>
      <c r="C42" s="41"/>
      <c r="D42" s="4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72" t="s">
        <v>188</v>
      </c>
      <c r="B44" s="73" t="s">
        <v>374</v>
      </c>
      <c r="C44" s="74" t="s">
        <v>375</v>
      </c>
      <c r="D44" s="73" t="s">
        <v>376</v>
      </c>
      <c r="E44" s="75">
        <f t="shared" ref="E44:E53" si="0">(IF(ISERROR(C44),0,IF(RIGHT(C44,2)="no",LEFT(C44,LEN(C44)-2),C44))*1)</f>
        <v>102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49" t="s">
        <v>189</v>
      </c>
      <c r="B45" s="73" t="s">
        <v>377</v>
      </c>
      <c r="C45" s="76" t="s">
        <v>378</v>
      </c>
      <c r="D45" s="73" t="s">
        <v>379</v>
      </c>
      <c r="E45" s="75">
        <f t="shared" si="0"/>
        <v>71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49" t="s">
        <v>190</v>
      </c>
      <c r="B46" s="73" t="s">
        <v>380</v>
      </c>
      <c r="C46" s="76" t="s">
        <v>381</v>
      </c>
      <c r="D46" s="73" t="s">
        <v>382</v>
      </c>
      <c r="E46" s="75">
        <f t="shared" si="0"/>
        <v>50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49" t="s">
        <v>235</v>
      </c>
      <c r="B47" s="73" t="s">
        <v>383</v>
      </c>
      <c r="C47" s="76" t="s">
        <v>384</v>
      </c>
      <c r="D47" s="73" t="s">
        <v>385</v>
      </c>
      <c r="E47" s="75">
        <f t="shared" si="0"/>
        <v>83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49" t="s">
        <v>236</v>
      </c>
      <c r="B48" s="73" t="s">
        <v>386</v>
      </c>
      <c r="C48" s="76" t="s">
        <v>387</v>
      </c>
      <c r="D48" s="73" t="s">
        <v>388</v>
      </c>
      <c r="E48" s="75">
        <f t="shared" si="0"/>
        <v>42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49" t="s">
        <v>237</v>
      </c>
      <c r="B49" s="73" t="s">
        <v>389</v>
      </c>
      <c r="C49" s="76" t="s">
        <v>258</v>
      </c>
      <c r="D49" s="73" t="s">
        <v>390</v>
      </c>
      <c r="E49" s="75">
        <f t="shared" si="0"/>
        <v>35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49" t="s">
        <v>238</v>
      </c>
      <c r="B50" s="73" t="s">
        <v>391</v>
      </c>
      <c r="C50" s="76" t="s">
        <v>392</v>
      </c>
      <c r="D50" s="73" t="s">
        <v>393</v>
      </c>
      <c r="E50" s="75">
        <f t="shared" si="0"/>
        <v>55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49" t="s">
        <v>239</v>
      </c>
      <c r="B51" s="73" t="s">
        <v>394</v>
      </c>
      <c r="C51" s="76" t="s">
        <v>395</v>
      </c>
      <c r="D51" s="73" t="s">
        <v>396</v>
      </c>
      <c r="E51" s="75">
        <f t="shared" si="0"/>
        <v>25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49" t="s">
        <v>240</v>
      </c>
      <c r="B52" s="73" t="s">
        <v>397</v>
      </c>
      <c r="C52" s="76" t="s">
        <v>398</v>
      </c>
      <c r="D52" s="73" t="s">
        <v>396</v>
      </c>
      <c r="E52" s="75">
        <f t="shared" si="0"/>
        <v>17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49" t="s">
        <v>241</v>
      </c>
      <c r="B53" s="73" t="s">
        <v>399</v>
      </c>
      <c r="C53" s="76" t="s">
        <v>269</v>
      </c>
      <c r="D53" s="73" t="s">
        <v>400</v>
      </c>
      <c r="E53" s="75">
        <f t="shared" si="0"/>
        <v>5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41"/>
      <c r="B54" s="41"/>
      <c r="C54" s="41"/>
      <c r="D54" s="4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111" t="s">
        <v>401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49"/>
      <c r="C57" s="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6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6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6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6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6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6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6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6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6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6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6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6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6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6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6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6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6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6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6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6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6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6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6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6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6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6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6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6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6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6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6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6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6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6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6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6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6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6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6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6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6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6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6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6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6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6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6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6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6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6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6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6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6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6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6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6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6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6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6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6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6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6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6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6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6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6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6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6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6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6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6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6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6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6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6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6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6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6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6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6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6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6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6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6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6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6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6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6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6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6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6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6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6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6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6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6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6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6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6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6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6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6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6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6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6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6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6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6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6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6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6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6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6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6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6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6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6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6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6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6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6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6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6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6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6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6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6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6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6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6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6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6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6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6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6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6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6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6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6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6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6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6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6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6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6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6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6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6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6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6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6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6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6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6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6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6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6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6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6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6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6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6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6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6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6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6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6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6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6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6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6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6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6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6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6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6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6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6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6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6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6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6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6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6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6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6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6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6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6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6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6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6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6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6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6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6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6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6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6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6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6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6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6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6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6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6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6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6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6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6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6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6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6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6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6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6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6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6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6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6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6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6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6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6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6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6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6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6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6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6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6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6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6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6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6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6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6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6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6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6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6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6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6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6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6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6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6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6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6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6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6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6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6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6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6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6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6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6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6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6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6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6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6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6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6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6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6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6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6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6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6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6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6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6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6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6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6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6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6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6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6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6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6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6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6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6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6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6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6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6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6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6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6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6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6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6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6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6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6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6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6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6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6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6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6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6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6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6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6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6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6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6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6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6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6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6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6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6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6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6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6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6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6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6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6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6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6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6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6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6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6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6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6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6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6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6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6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6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6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6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6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6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6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6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6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6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6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6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6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6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6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6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6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6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6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6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6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6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6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6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6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6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6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6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6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6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6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6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6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6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6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6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6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6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6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6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6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6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6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6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6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6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6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6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6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6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6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6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6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6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6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6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6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6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6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6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6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6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6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6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6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6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6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6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6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6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6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6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6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6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6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6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6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6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6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6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6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6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6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6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6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6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6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6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6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6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6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6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6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6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6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6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6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6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6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6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6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6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6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6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6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6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6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6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6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6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6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6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6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6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6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6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6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6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6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6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6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6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6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6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6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6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6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6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6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6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6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6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6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6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6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6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6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6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6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6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</sheetData>
  <mergeCells count="2">
    <mergeCell ref="A2:D2"/>
    <mergeCell ref="A37:D37"/>
  </mergeCells>
  <pageMargins left="0.7" right="0.7" top="0.75" bottom="0.75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70C0"/>
  </sheetPr>
  <dimension ref="A1:X846"/>
  <sheetViews>
    <sheetView workbookViewId="0">
      <selection activeCell="N11" sqref="N11"/>
    </sheetView>
  </sheetViews>
  <sheetFormatPr defaultColWidth="14.44140625" defaultRowHeight="15" customHeight="1"/>
  <cols>
    <col min="1" max="1" width="3.6640625" customWidth="1"/>
    <col min="2" max="2" width="30.6640625" customWidth="1"/>
    <col min="3" max="6" width="8.6640625" customWidth="1"/>
    <col min="7" max="7" width="12.44140625" style="82" customWidth="1"/>
    <col min="8" max="8" width="8.6640625" style="82" customWidth="1"/>
    <col min="9" max="9" width="12.44140625" style="82" customWidth="1"/>
    <col min="10" max="24" width="8.6640625" customWidth="1"/>
  </cols>
  <sheetData>
    <row r="1" spans="1:24" ht="5.0999999999999996" customHeight="1">
      <c r="A1" s="41"/>
      <c r="B1" s="41"/>
      <c r="C1" s="41"/>
      <c r="D1" s="41"/>
      <c r="E1" s="41"/>
      <c r="F1" s="41"/>
      <c r="G1" s="42"/>
      <c r="H1" s="42"/>
      <c r="I1" s="42"/>
      <c r="J1" s="41"/>
      <c r="K1" s="4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0" customHeight="1">
      <c r="A2" s="102" t="s">
        <v>242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5.0999999999999996" customHeight="1">
      <c r="A3" s="41"/>
      <c r="B3" s="41"/>
      <c r="C3" s="41"/>
      <c r="D3" s="41"/>
      <c r="E3" s="41"/>
      <c r="F3" s="41"/>
      <c r="G3" s="42"/>
      <c r="H3" s="42"/>
      <c r="I3" s="42"/>
      <c r="J3" s="41"/>
      <c r="K3" s="4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25" customHeight="1">
      <c r="A4" s="3"/>
      <c r="B4" s="3"/>
      <c r="C4" s="3"/>
      <c r="D4" s="3"/>
      <c r="E4" s="3"/>
      <c r="F4" s="3"/>
      <c r="G4" s="6"/>
      <c r="H4" s="6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5.0999999999999996" customHeight="1">
      <c r="A5" s="41"/>
      <c r="B5" s="41"/>
      <c r="C5" s="41"/>
      <c r="D5" s="41"/>
      <c r="E5" s="41"/>
      <c r="F5" s="41"/>
      <c r="G5" s="42"/>
      <c r="H5" s="42"/>
      <c r="I5" s="42"/>
      <c r="J5" s="41"/>
      <c r="K5" s="41"/>
    </row>
    <row r="6" spans="1:24" ht="14.25" customHeight="1">
      <c r="A6" s="66" t="s">
        <v>207</v>
      </c>
      <c r="B6" s="66" t="s">
        <v>2</v>
      </c>
      <c r="C6" s="66" t="s">
        <v>7</v>
      </c>
      <c r="D6" s="66" t="s">
        <v>8</v>
      </c>
      <c r="E6" s="66" t="s">
        <v>9</v>
      </c>
      <c r="F6" s="66" t="s">
        <v>10</v>
      </c>
      <c r="G6" s="67" t="s">
        <v>210</v>
      </c>
      <c r="H6" s="67" t="s">
        <v>180</v>
      </c>
      <c r="I6" s="67" t="s">
        <v>181</v>
      </c>
      <c r="J6" s="77" t="s">
        <v>243</v>
      </c>
      <c r="K6" s="66" t="s">
        <v>244</v>
      </c>
      <c r="M6" s="7"/>
    </row>
    <row r="7" spans="1:24" ht="5.0999999999999996" customHeight="1">
      <c r="A7" s="41"/>
      <c r="B7" s="41"/>
      <c r="C7" s="41"/>
      <c r="D7" s="41"/>
      <c r="E7" s="41"/>
      <c r="F7" s="41"/>
      <c r="G7" s="42"/>
      <c r="H7" s="42"/>
      <c r="I7" s="42"/>
      <c r="J7" s="41"/>
      <c r="K7" s="41"/>
    </row>
    <row r="8" spans="1:24" ht="14.25" customHeight="1"/>
    <row r="9" spans="1:24" ht="14.25" customHeight="1">
      <c r="A9">
        <v>1</v>
      </c>
      <c r="B9" s="2" t="s">
        <v>32</v>
      </c>
      <c r="C9" s="2">
        <v>20</v>
      </c>
      <c r="D9" s="3">
        <v>1</v>
      </c>
      <c r="E9" s="3">
        <v>91</v>
      </c>
      <c r="F9" s="3">
        <v>10</v>
      </c>
      <c r="G9" s="69">
        <v>9.1</v>
      </c>
      <c r="H9" s="69">
        <v>4.55</v>
      </c>
      <c r="I9" s="69">
        <v>12</v>
      </c>
      <c r="J9" s="3">
        <v>1</v>
      </c>
      <c r="K9" s="3" t="s">
        <v>295</v>
      </c>
    </row>
    <row r="10" spans="1:24" ht="14.25" customHeight="1">
      <c r="A10" s="79">
        <v>2</v>
      </c>
      <c r="B10" s="79" t="s">
        <v>24</v>
      </c>
      <c r="C10" s="80">
        <v>17</v>
      </c>
      <c r="D10" s="81">
        <v>2</v>
      </c>
      <c r="E10" s="81">
        <v>90</v>
      </c>
      <c r="F10" s="81">
        <v>8</v>
      </c>
      <c r="G10" s="83">
        <v>11.25</v>
      </c>
      <c r="H10" s="83">
        <v>5.29</v>
      </c>
      <c r="I10" s="83">
        <v>12.75</v>
      </c>
      <c r="J10" s="81">
        <v>0</v>
      </c>
      <c r="K10" s="81" t="s">
        <v>303</v>
      </c>
    </row>
    <row r="11" spans="1:24" ht="14.25" customHeight="1">
      <c r="A11">
        <v>3</v>
      </c>
      <c r="B11" t="s">
        <v>31</v>
      </c>
      <c r="C11" s="2">
        <v>20</v>
      </c>
      <c r="D11" s="3">
        <v>3</v>
      </c>
      <c r="E11" s="3">
        <v>95</v>
      </c>
      <c r="F11" s="3">
        <v>8</v>
      </c>
      <c r="G11" s="69">
        <v>11.88</v>
      </c>
      <c r="H11" s="69">
        <v>4.75</v>
      </c>
      <c r="I11" s="69">
        <v>15</v>
      </c>
      <c r="J11" s="3">
        <v>0</v>
      </c>
      <c r="K11" s="3" t="s">
        <v>312</v>
      </c>
    </row>
    <row r="12" spans="1:24" ht="14.25" customHeight="1">
      <c r="A12" s="79">
        <v>4</v>
      </c>
      <c r="B12" t="s">
        <v>26</v>
      </c>
      <c r="C12" s="2">
        <v>45</v>
      </c>
      <c r="D12" s="3">
        <v>2</v>
      </c>
      <c r="E12" s="3">
        <v>315</v>
      </c>
      <c r="F12" s="3">
        <v>13</v>
      </c>
      <c r="G12" s="69">
        <v>24.23</v>
      </c>
      <c r="H12" s="69">
        <v>7</v>
      </c>
      <c r="I12" s="69">
        <v>20.77</v>
      </c>
      <c r="J12" s="3">
        <v>0</v>
      </c>
      <c r="K12" s="3" t="s">
        <v>247</v>
      </c>
    </row>
    <row r="13" spans="1:24" ht="14.25" customHeight="1">
      <c r="A13">
        <v>5</v>
      </c>
      <c r="B13" t="s">
        <v>27</v>
      </c>
      <c r="C13" s="2">
        <v>60</v>
      </c>
      <c r="D13" s="3">
        <v>10</v>
      </c>
      <c r="E13" s="3">
        <v>245</v>
      </c>
      <c r="F13" s="3">
        <v>9</v>
      </c>
      <c r="G13" s="69">
        <v>27.22</v>
      </c>
      <c r="H13" s="69">
        <v>4.08</v>
      </c>
      <c r="I13" s="69">
        <v>40</v>
      </c>
      <c r="J13" s="3">
        <v>0</v>
      </c>
      <c r="K13" s="3" t="s">
        <v>299</v>
      </c>
    </row>
    <row r="14" spans="1:24" ht="14.25" customHeight="1"/>
    <row r="15" spans="1:24" ht="5.0999999999999996" customHeight="1">
      <c r="A15" s="78"/>
      <c r="B15" s="78"/>
      <c r="C15" s="78"/>
      <c r="D15" s="78"/>
      <c r="E15" s="78"/>
      <c r="F15" s="78"/>
      <c r="G15" s="84"/>
      <c r="H15" s="84"/>
      <c r="I15" s="84"/>
      <c r="J15" s="78"/>
      <c r="K15" s="78"/>
    </row>
    <row r="16" spans="1:24" ht="14.25" customHeight="1"/>
    <row r="17" spans="1:11" ht="14.25" customHeight="1">
      <c r="A17" s="7" t="s">
        <v>245</v>
      </c>
      <c r="B17" s="7"/>
    </row>
    <row r="18" spans="1:11" ht="14.25" customHeight="1"/>
    <row r="19" spans="1:11" ht="14.25" customHeight="1">
      <c r="B19" t="s">
        <v>22</v>
      </c>
      <c r="C19">
        <v>9.4</v>
      </c>
      <c r="D19">
        <v>1</v>
      </c>
      <c r="E19">
        <v>41</v>
      </c>
      <c r="F19">
        <v>6</v>
      </c>
      <c r="G19" s="109">
        <v>6.83</v>
      </c>
      <c r="H19" s="109">
        <v>4.24</v>
      </c>
      <c r="I19" s="109">
        <v>9.67</v>
      </c>
      <c r="J19">
        <v>0</v>
      </c>
      <c r="K19" t="s">
        <v>288</v>
      </c>
    </row>
    <row r="20" spans="1:11" ht="14.25" customHeight="1">
      <c r="B20" t="s">
        <v>44</v>
      </c>
      <c r="C20">
        <v>8</v>
      </c>
      <c r="D20">
        <v>1</v>
      </c>
      <c r="E20">
        <v>38</v>
      </c>
      <c r="F20">
        <v>3</v>
      </c>
      <c r="G20" s="109">
        <v>12.67</v>
      </c>
      <c r="H20" s="109">
        <v>4.75</v>
      </c>
      <c r="I20" s="109">
        <v>16</v>
      </c>
      <c r="J20">
        <v>0</v>
      </c>
      <c r="K20" t="s">
        <v>294</v>
      </c>
    </row>
    <row r="21" spans="1:11" ht="14.25" customHeight="1">
      <c r="B21" t="s">
        <v>54</v>
      </c>
      <c r="C21">
        <v>4</v>
      </c>
      <c r="D21">
        <v>0</v>
      </c>
      <c r="E21">
        <v>27</v>
      </c>
      <c r="F21">
        <v>2</v>
      </c>
      <c r="G21" s="109">
        <v>13.5</v>
      </c>
      <c r="H21" s="109">
        <v>6.75</v>
      </c>
      <c r="I21" s="109">
        <v>12</v>
      </c>
      <c r="J21">
        <v>0</v>
      </c>
      <c r="K21" t="s">
        <v>306</v>
      </c>
    </row>
    <row r="22" spans="1:11" ht="14.25" customHeight="1">
      <c r="B22" t="s">
        <v>46</v>
      </c>
      <c r="C22">
        <v>11</v>
      </c>
      <c r="D22">
        <v>0</v>
      </c>
      <c r="E22">
        <v>63</v>
      </c>
      <c r="F22">
        <v>3</v>
      </c>
      <c r="G22" s="109">
        <v>21</v>
      </c>
      <c r="H22" s="109">
        <v>5.73</v>
      </c>
      <c r="I22" s="109">
        <v>22</v>
      </c>
      <c r="J22">
        <v>0</v>
      </c>
      <c r="K22" t="s">
        <v>299</v>
      </c>
    </row>
    <row r="23" spans="1:11" ht="14.25" customHeight="1">
      <c r="B23" t="s">
        <v>61</v>
      </c>
      <c r="C23">
        <v>3</v>
      </c>
      <c r="D23">
        <v>0</v>
      </c>
      <c r="E23">
        <v>21</v>
      </c>
      <c r="F23">
        <v>1</v>
      </c>
      <c r="G23" s="109">
        <v>21</v>
      </c>
      <c r="H23" s="109">
        <v>7</v>
      </c>
      <c r="I23" s="109">
        <v>18</v>
      </c>
      <c r="J23">
        <v>0</v>
      </c>
      <c r="K23" t="s">
        <v>311</v>
      </c>
    </row>
    <row r="24" spans="1:11" ht="14.25" customHeight="1">
      <c r="B24" t="s">
        <v>20</v>
      </c>
      <c r="C24">
        <v>7</v>
      </c>
      <c r="D24">
        <v>0</v>
      </c>
      <c r="E24">
        <v>52</v>
      </c>
      <c r="F24">
        <v>2</v>
      </c>
      <c r="G24" s="109">
        <v>26</v>
      </c>
      <c r="H24" s="109">
        <v>7.43</v>
      </c>
      <c r="I24" s="109">
        <v>21</v>
      </c>
      <c r="J24">
        <v>0</v>
      </c>
      <c r="K24" t="s">
        <v>246</v>
      </c>
    </row>
    <row r="25" spans="1:11" ht="14.25" customHeight="1">
      <c r="B25" t="s">
        <v>64</v>
      </c>
      <c r="C25">
        <v>3</v>
      </c>
      <c r="D25">
        <v>0</v>
      </c>
      <c r="E25">
        <v>26</v>
      </c>
      <c r="F25">
        <v>1</v>
      </c>
      <c r="G25" s="109">
        <v>26</v>
      </c>
      <c r="H25" s="109">
        <v>8.67</v>
      </c>
      <c r="I25" s="109">
        <v>18</v>
      </c>
      <c r="J25">
        <v>0</v>
      </c>
      <c r="K25" t="s">
        <v>308</v>
      </c>
    </row>
    <row r="26" spans="1:11" ht="14.25" customHeight="1">
      <c r="B26" t="s">
        <v>72</v>
      </c>
      <c r="C26">
        <v>4</v>
      </c>
      <c r="D26">
        <v>0</v>
      </c>
      <c r="E26">
        <v>28</v>
      </c>
      <c r="F26">
        <v>1</v>
      </c>
      <c r="G26" s="109">
        <v>28</v>
      </c>
      <c r="H26" s="109">
        <v>7</v>
      </c>
      <c r="I26" s="109">
        <v>24</v>
      </c>
      <c r="J26">
        <v>0</v>
      </c>
      <c r="K26" t="s">
        <v>307</v>
      </c>
    </row>
    <row r="27" spans="1:11" ht="14.25" customHeight="1">
      <c r="B27" t="s">
        <v>33</v>
      </c>
      <c r="C27">
        <v>12</v>
      </c>
      <c r="D27">
        <v>0</v>
      </c>
      <c r="E27">
        <v>88</v>
      </c>
      <c r="F27">
        <v>3</v>
      </c>
      <c r="G27" s="109">
        <v>29.33</v>
      </c>
      <c r="H27" s="109">
        <v>7.33</v>
      </c>
      <c r="I27" s="109">
        <v>24</v>
      </c>
      <c r="J27">
        <v>0</v>
      </c>
      <c r="K27" t="s">
        <v>310</v>
      </c>
    </row>
    <row r="28" spans="1:11" ht="14.25" customHeight="1">
      <c r="B28" t="s">
        <v>23</v>
      </c>
      <c r="C28">
        <v>37</v>
      </c>
      <c r="D28">
        <v>0</v>
      </c>
      <c r="E28">
        <v>226</v>
      </c>
      <c r="F28">
        <v>7</v>
      </c>
      <c r="G28" s="109">
        <v>32.29</v>
      </c>
      <c r="H28" s="109">
        <v>6.11</v>
      </c>
      <c r="I28" s="109">
        <v>31.71</v>
      </c>
      <c r="J28">
        <v>0</v>
      </c>
      <c r="K28" t="s">
        <v>297</v>
      </c>
    </row>
    <row r="29" spans="1:11" ht="14.25" customHeight="1">
      <c r="B29" t="s">
        <v>50</v>
      </c>
      <c r="C29">
        <v>5</v>
      </c>
      <c r="D29">
        <v>0</v>
      </c>
      <c r="E29">
        <v>36</v>
      </c>
      <c r="F29">
        <v>1</v>
      </c>
      <c r="G29" s="109">
        <v>36</v>
      </c>
      <c r="H29" s="109">
        <v>7.2</v>
      </c>
      <c r="I29" s="109">
        <v>30</v>
      </c>
      <c r="J29">
        <v>0</v>
      </c>
      <c r="K29" t="s">
        <v>300</v>
      </c>
    </row>
    <row r="30" spans="1:11" ht="14.25" customHeight="1">
      <c r="B30" t="s">
        <v>38</v>
      </c>
      <c r="C30">
        <v>19.399999999999999</v>
      </c>
      <c r="D30">
        <v>0</v>
      </c>
      <c r="E30">
        <v>117</v>
      </c>
      <c r="F30">
        <v>3</v>
      </c>
      <c r="G30" s="109">
        <v>39</v>
      </c>
      <c r="H30" s="109">
        <v>5.95</v>
      </c>
      <c r="I30" s="109">
        <v>39.33</v>
      </c>
      <c r="J30">
        <v>0</v>
      </c>
      <c r="K30" t="s">
        <v>309</v>
      </c>
    </row>
    <row r="31" spans="1:11" ht="14.25" customHeight="1">
      <c r="B31" t="s">
        <v>43</v>
      </c>
      <c r="C31">
        <v>5</v>
      </c>
      <c r="D31">
        <v>0</v>
      </c>
      <c r="E31">
        <v>41</v>
      </c>
      <c r="F31">
        <v>1</v>
      </c>
      <c r="G31" s="109">
        <v>41</v>
      </c>
      <c r="H31" s="109">
        <v>8.1999999999999993</v>
      </c>
      <c r="I31" s="109">
        <v>30</v>
      </c>
      <c r="J31">
        <v>0</v>
      </c>
      <c r="K31" t="s">
        <v>292</v>
      </c>
    </row>
    <row r="32" spans="1:11" ht="14.25" customHeight="1">
      <c r="B32" t="s">
        <v>45</v>
      </c>
      <c r="C32">
        <v>9</v>
      </c>
      <c r="D32">
        <v>0</v>
      </c>
      <c r="E32">
        <v>48</v>
      </c>
      <c r="F32">
        <v>1</v>
      </c>
      <c r="G32" s="109">
        <v>48</v>
      </c>
      <c r="H32" s="109">
        <v>5.33</v>
      </c>
      <c r="I32" s="109">
        <v>54</v>
      </c>
      <c r="J32">
        <v>0</v>
      </c>
      <c r="K32" t="s">
        <v>292</v>
      </c>
    </row>
    <row r="33" spans="2:11" ht="14.25" customHeight="1">
      <c r="B33" t="s">
        <v>53</v>
      </c>
      <c r="C33">
        <v>5</v>
      </c>
      <c r="D33">
        <v>0</v>
      </c>
      <c r="E33">
        <v>21</v>
      </c>
      <c r="F33">
        <v>0</v>
      </c>
      <c r="G33" s="110" t="s">
        <v>223</v>
      </c>
      <c r="H33" s="109">
        <v>4.2</v>
      </c>
      <c r="I33" s="110" t="s">
        <v>223</v>
      </c>
      <c r="J33">
        <v>0</v>
      </c>
      <c r="K33" t="s">
        <v>289</v>
      </c>
    </row>
    <row r="34" spans="2:11" ht="14.25" customHeight="1">
      <c r="B34" t="s">
        <v>51</v>
      </c>
      <c r="C34">
        <v>7</v>
      </c>
      <c r="D34">
        <v>0</v>
      </c>
      <c r="E34">
        <v>60</v>
      </c>
      <c r="F34">
        <v>0</v>
      </c>
      <c r="G34" s="110" t="s">
        <v>223</v>
      </c>
      <c r="H34" s="109">
        <v>8.57</v>
      </c>
      <c r="I34" s="110" t="s">
        <v>223</v>
      </c>
      <c r="J34">
        <v>0</v>
      </c>
      <c r="K34" t="s">
        <v>290</v>
      </c>
    </row>
    <row r="35" spans="2:11" ht="14.25" customHeight="1">
      <c r="B35" t="s">
        <v>373</v>
      </c>
      <c r="C35">
        <v>1</v>
      </c>
      <c r="D35">
        <v>0</v>
      </c>
      <c r="E35">
        <v>4</v>
      </c>
      <c r="F35">
        <v>0</v>
      </c>
      <c r="G35" s="110" t="s">
        <v>223</v>
      </c>
      <c r="H35" s="109">
        <v>4</v>
      </c>
      <c r="I35" s="110" t="s">
        <v>223</v>
      </c>
      <c r="J35">
        <v>0</v>
      </c>
      <c r="K35" t="s">
        <v>291</v>
      </c>
    </row>
    <row r="36" spans="2:11" ht="14.25" customHeight="1">
      <c r="B36" t="s">
        <v>66</v>
      </c>
      <c r="C36">
        <v>3</v>
      </c>
      <c r="D36">
        <v>0</v>
      </c>
      <c r="E36">
        <v>40</v>
      </c>
      <c r="F36">
        <v>0</v>
      </c>
      <c r="G36" s="110" t="s">
        <v>223</v>
      </c>
      <c r="H36" s="109">
        <v>13.33</v>
      </c>
      <c r="I36" s="110" t="s">
        <v>223</v>
      </c>
      <c r="J36">
        <v>0</v>
      </c>
      <c r="K36" t="s">
        <v>293</v>
      </c>
    </row>
    <row r="37" spans="2:11" ht="14.25" customHeight="1">
      <c r="B37" t="s">
        <v>25</v>
      </c>
      <c r="C37">
        <v>6</v>
      </c>
      <c r="D37">
        <v>0</v>
      </c>
      <c r="E37">
        <v>52</v>
      </c>
      <c r="F37">
        <v>0</v>
      </c>
      <c r="G37" s="110" t="s">
        <v>223</v>
      </c>
      <c r="H37" s="109">
        <v>8.67</v>
      </c>
      <c r="I37" s="110" t="s">
        <v>223</v>
      </c>
      <c r="J37">
        <v>0</v>
      </c>
      <c r="K37" t="s">
        <v>248</v>
      </c>
    </row>
    <row r="38" spans="2:11" ht="14.25" customHeight="1">
      <c r="B38" t="s">
        <v>34</v>
      </c>
      <c r="C38">
        <v>3</v>
      </c>
      <c r="D38">
        <v>0</v>
      </c>
      <c r="E38">
        <v>19</v>
      </c>
      <c r="F38">
        <v>0</v>
      </c>
      <c r="G38" s="110" t="s">
        <v>223</v>
      </c>
      <c r="H38" s="109">
        <v>6.33</v>
      </c>
      <c r="I38" s="110" t="s">
        <v>223</v>
      </c>
      <c r="J38">
        <v>0</v>
      </c>
      <c r="K38" t="s">
        <v>249</v>
      </c>
    </row>
    <row r="39" spans="2:11" ht="14.25" customHeight="1">
      <c r="B39" t="s">
        <v>21</v>
      </c>
      <c r="C39">
        <v>2</v>
      </c>
      <c r="D39">
        <v>0</v>
      </c>
      <c r="E39">
        <v>23</v>
      </c>
      <c r="F39">
        <v>0</v>
      </c>
      <c r="G39" s="110" t="s">
        <v>223</v>
      </c>
      <c r="H39" s="109">
        <v>11.5</v>
      </c>
      <c r="I39" s="110" t="s">
        <v>223</v>
      </c>
      <c r="J39">
        <v>0</v>
      </c>
      <c r="K39" t="s">
        <v>250</v>
      </c>
    </row>
    <row r="40" spans="2:11" ht="14.25" customHeight="1">
      <c r="B40" t="s">
        <v>60</v>
      </c>
      <c r="C40">
        <v>1</v>
      </c>
      <c r="D40">
        <v>0</v>
      </c>
      <c r="E40">
        <v>12</v>
      </c>
      <c r="F40">
        <v>0</v>
      </c>
      <c r="G40" s="110" t="s">
        <v>223</v>
      </c>
      <c r="H40" s="109">
        <v>12</v>
      </c>
      <c r="I40" s="110" t="s">
        <v>223</v>
      </c>
      <c r="J40">
        <v>0</v>
      </c>
      <c r="K40" t="s">
        <v>296</v>
      </c>
    </row>
    <row r="41" spans="2:11" ht="14.25" customHeight="1">
      <c r="B41" t="s">
        <v>48</v>
      </c>
      <c r="C41">
        <v>2</v>
      </c>
      <c r="D41">
        <v>0</v>
      </c>
      <c r="E41">
        <v>31</v>
      </c>
      <c r="F41">
        <v>0</v>
      </c>
      <c r="G41" s="110" t="s">
        <v>223</v>
      </c>
      <c r="H41" s="109">
        <v>15.5</v>
      </c>
      <c r="I41" s="110" t="s">
        <v>223</v>
      </c>
      <c r="J41">
        <v>0</v>
      </c>
      <c r="K41" t="s">
        <v>298</v>
      </c>
    </row>
    <row r="42" spans="2:11" ht="14.25" customHeight="1">
      <c r="B42" t="s">
        <v>49</v>
      </c>
      <c r="C42">
        <v>6</v>
      </c>
      <c r="D42">
        <v>0</v>
      </c>
      <c r="E42">
        <v>32</v>
      </c>
      <c r="F42">
        <v>0</v>
      </c>
      <c r="G42" s="110" t="s">
        <v>223</v>
      </c>
      <c r="H42" s="109">
        <v>5.33</v>
      </c>
      <c r="I42" s="110" t="s">
        <v>223</v>
      </c>
      <c r="J42">
        <v>0</v>
      </c>
      <c r="K42" t="s">
        <v>296</v>
      </c>
    </row>
    <row r="43" spans="2:11" ht="14.25" customHeight="1">
      <c r="B43" t="s">
        <v>56</v>
      </c>
      <c r="C43">
        <v>2</v>
      </c>
      <c r="D43">
        <v>0</v>
      </c>
      <c r="E43">
        <v>22</v>
      </c>
      <c r="F43">
        <v>0</v>
      </c>
      <c r="G43" s="110" t="s">
        <v>223</v>
      </c>
      <c r="H43" s="109">
        <v>11</v>
      </c>
      <c r="I43" s="110" t="s">
        <v>223</v>
      </c>
      <c r="J43">
        <v>0</v>
      </c>
      <c r="K43" t="s">
        <v>301</v>
      </c>
    </row>
    <row r="44" spans="2:11" ht="14.25" customHeight="1">
      <c r="B44" t="s">
        <v>73</v>
      </c>
      <c r="C44">
        <v>4</v>
      </c>
      <c r="D44">
        <v>0</v>
      </c>
      <c r="E44">
        <v>59</v>
      </c>
      <c r="F44">
        <v>0</v>
      </c>
      <c r="G44" s="110" t="s">
        <v>223</v>
      </c>
      <c r="H44" s="109">
        <v>14.75</v>
      </c>
      <c r="I44" s="110" t="s">
        <v>223</v>
      </c>
      <c r="J44">
        <v>0</v>
      </c>
      <c r="K44" t="s">
        <v>302</v>
      </c>
    </row>
    <row r="45" spans="2:11" ht="14.25" customHeight="1">
      <c r="B45" t="s">
        <v>18</v>
      </c>
      <c r="C45">
        <v>6</v>
      </c>
      <c r="D45">
        <v>0</v>
      </c>
      <c r="E45">
        <v>31</v>
      </c>
      <c r="F45">
        <v>0</v>
      </c>
      <c r="G45" s="110" t="s">
        <v>223</v>
      </c>
      <c r="H45" s="109">
        <v>5.17</v>
      </c>
      <c r="I45" s="110" t="s">
        <v>223</v>
      </c>
      <c r="J45">
        <v>0</v>
      </c>
      <c r="K45" t="s">
        <v>304</v>
      </c>
    </row>
    <row r="46" spans="2:11" ht="14.25" customHeight="1">
      <c r="B46" t="s">
        <v>71</v>
      </c>
      <c r="C46">
        <v>0.1</v>
      </c>
      <c r="D46">
        <v>0</v>
      </c>
      <c r="E46">
        <v>6</v>
      </c>
      <c r="F46">
        <v>0</v>
      </c>
      <c r="G46" s="110" t="s">
        <v>223</v>
      </c>
      <c r="H46" s="109">
        <v>36</v>
      </c>
      <c r="I46" s="110" t="s">
        <v>223</v>
      </c>
      <c r="J46">
        <v>0</v>
      </c>
      <c r="K46" t="s">
        <v>304</v>
      </c>
    </row>
    <row r="47" spans="2:11" ht="14.25" customHeight="1">
      <c r="B47" t="s">
        <v>67</v>
      </c>
      <c r="C47">
        <v>0.1</v>
      </c>
      <c r="D47">
        <v>0</v>
      </c>
      <c r="E47">
        <v>1</v>
      </c>
      <c r="F47">
        <v>0</v>
      </c>
      <c r="G47" s="110" t="s">
        <v>223</v>
      </c>
      <c r="H47" s="109">
        <v>6</v>
      </c>
      <c r="I47" s="110" t="s">
        <v>223</v>
      </c>
      <c r="J47">
        <v>0</v>
      </c>
      <c r="K47" t="s">
        <v>305</v>
      </c>
    </row>
    <row r="48" spans="2:11" ht="14.25" customHeight="1">
      <c r="B48" t="s">
        <v>36</v>
      </c>
      <c r="C48">
        <v>3</v>
      </c>
      <c r="D48">
        <v>0</v>
      </c>
      <c r="E48">
        <v>23</v>
      </c>
      <c r="F48">
        <v>0</v>
      </c>
      <c r="G48" s="110" t="s">
        <v>223</v>
      </c>
      <c r="H48" s="109">
        <v>7.67</v>
      </c>
      <c r="I48" s="110" t="s">
        <v>223</v>
      </c>
      <c r="J48">
        <v>0</v>
      </c>
      <c r="K48" t="s">
        <v>250</v>
      </c>
    </row>
    <row r="49" spans="1:24" ht="14.25" customHeight="1">
      <c r="B49" t="s">
        <v>65</v>
      </c>
      <c r="C49">
        <v>3</v>
      </c>
      <c r="D49">
        <v>0</v>
      </c>
      <c r="E49">
        <v>34</v>
      </c>
      <c r="F49">
        <v>0</v>
      </c>
      <c r="G49" s="110" t="s">
        <v>223</v>
      </c>
      <c r="H49" s="109">
        <v>11.33</v>
      </c>
      <c r="I49" s="110" t="s">
        <v>223</v>
      </c>
      <c r="J49">
        <v>0</v>
      </c>
      <c r="K49" t="s">
        <v>313</v>
      </c>
    </row>
    <row r="50" spans="1:24" ht="4.95" customHeight="1">
      <c r="A50" s="41"/>
      <c r="B50" s="41"/>
      <c r="C50" s="41"/>
      <c r="D50" s="41"/>
      <c r="E50" s="41"/>
      <c r="F50" s="41"/>
      <c r="G50" s="42"/>
      <c r="H50" s="42"/>
      <c r="I50" s="42"/>
      <c r="J50" s="41"/>
      <c r="K50" s="4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4.25" customHeight="1"/>
    <row r="52" spans="1:24" ht="14.25" customHeight="1"/>
    <row r="53" spans="1:24" ht="14.25" customHeight="1"/>
    <row r="54" spans="1:24" ht="14.25" customHeight="1"/>
    <row r="55" spans="1:24" ht="14.25" customHeight="1"/>
    <row r="56" spans="1:24" ht="14.25" customHeight="1"/>
    <row r="57" spans="1:24" ht="14.25" customHeight="1"/>
    <row r="58" spans="1:24" ht="14.25" customHeight="1"/>
    <row r="59" spans="1:24" ht="14.25" customHeight="1"/>
    <row r="60" spans="1:24" ht="14.25" customHeight="1"/>
    <row r="61" spans="1:24" ht="14.25" customHeight="1"/>
    <row r="62" spans="1:24" ht="14.25" customHeight="1"/>
    <row r="63" spans="1:24" ht="14.25" customHeight="1"/>
    <row r="64" spans="1:2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</sheetData>
  <sortState xmlns:xlrd2="http://schemas.microsoft.com/office/spreadsheetml/2017/richdata2" ref="A1:M850">
    <sortCondition ref="G1"/>
    <sortCondition descending="1" ref="F1"/>
  </sortState>
  <mergeCells count="1">
    <mergeCell ref="A2:K2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tabColor rgb="FF0070C0"/>
  </sheetPr>
  <dimension ref="A1:Z987"/>
  <sheetViews>
    <sheetView workbookViewId="0">
      <selection activeCell="I15" sqref="I15"/>
    </sheetView>
  </sheetViews>
  <sheetFormatPr defaultColWidth="14.44140625" defaultRowHeight="15" customHeight="1"/>
  <cols>
    <col min="1" max="1" width="8.6640625" customWidth="1"/>
    <col min="2" max="2" width="23.6640625" customWidth="1"/>
    <col min="3" max="6" width="8.6640625" customWidth="1"/>
    <col min="7" max="7" width="28.5546875" customWidth="1"/>
    <col min="8" max="26" width="8.6640625" customWidth="1"/>
  </cols>
  <sheetData>
    <row r="1" spans="1:26" ht="4.5" customHeight="1">
      <c r="A1" s="42"/>
      <c r="B1" s="42"/>
      <c r="C1" s="42"/>
      <c r="D1" s="42"/>
      <c r="E1" s="42"/>
      <c r="F1" s="42"/>
      <c r="G1" s="4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6" customHeight="1">
      <c r="A2" s="103" t="str">
        <f>CONCATENATE("SUPERSTARS BEST BOWLING ",Results_Annual!P2)</f>
        <v>SUPERSTARS BEST BOWLING 2022</v>
      </c>
      <c r="B2" s="91"/>
      <c r="C2" s="91"/>
      <c r="D2" s="91"/>
      <c r="E2" s="91"/>
      <c r="F2" s="91"/>
      <c r="G2" s="9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>
      <c r="A3" s="42"/>
      <c r="B3" s="42"/>
      <c r="C3" s="42"/>
      <c r="D3" s="42"/>
      <c r="E3" s="42"/>
      <c r="F3" s="42"/>
      <c r="G3" s="4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3"/>
      <c r="B4" s="3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.5" customHeight="1">
      <c r="A5" s="42"/>
      <c r="B5" s="42"/>
      <c r="C5" s="42"/>
      <c r="D5" s="42"/>
      <c r="E5" s="42"/>
      <c r="F5" s="42"/>
      <c r="G5" s="4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71" t="s">
        <v>207</v>
      </c>
      <c r="B6" s="71" t="s">
        <v>2</v>
      </c>
      <c r="C6" s="71" t="s">
        <v>7</v>
      </c>
      <c r="D6" s="71" t="s">
        <v>8</v>
      </c>
      <c r="E6" s="71" t="s">
        <v>9</v>
      </c>
      <c r="F6" s="71" t="s">
        <v>10</v>
      </c>
      <c r="G6" s="71" t="s">
        <v>229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.5" customHeight="1">
      <c r="A7" s="42"/>
      <c r="B7" s="42"/>
      <c r="C7" s="42"/>
      <c r="D7" s="42"/>
      <c r="E7" s="42"/>
      <c r="F7" s="42"/>
      <c r="G7" s="4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9">
        <v>1</v>
      </c>
      <c r="B9" s="105" t="s">
        <v>32</v>
      </c>
      <c r="C9" s="2">
        <v>3</v>
      </c>
      <c r="D9" s="2">
        <v>1</v>
      </c>
      <c r="E9" s="2">
        <v>9</v>
      </c>
      <c r="F9" s="2">
        <v>5</v>
      </c>
      <c r="G9" s="2" t="s">
        <v>274</v>
      </c>
    </row>
    <row r="10" spans="1:26" ht="14.25" customHeight="1">
      <c r="A10" s="49">
        <v>2</v>
      </c>
      <c r="B10" s="2" t="s">
        <v>22</v>
      </c>
      <c r="C10" s="2">
        <v>1.4</v>
      </c>
      <c r="D10" s="2">
        <v>0</v>
      </c>
      <c r="E10" s="2">
        <v>7</v>
      </c>
      <c r="F10" s="2">
        <v>4</v>
      </c>
      <c r="G10" s="2" t="s">
        <v>275</v>
      </c>
    </row>
    <row r="11" spans="1:26" ht="14.25" customHeight="1">
      <c r="A11" s="49">
        <v>3</v>
      </c>
      <c r="B11" s="2" t="s">
        <v>31</v>
      </c>
      <c r="C11" s="2">
        <v>4</v>
      </c>
      <c r="D11" s="2">
        <v>0</v>
      </c>
      <c r="E11" s="2">
        <v>18</v>
      </c>
      <c r="F11" s="2">
        <v>4</v>
      </c>
      <c r="G11" s="2" t="s">
        <v>276</v>
      </c>
    </row>
    <row r="12" spans="1:26" ht="14.25" customHeight="1">
      <c r="A12" s="49">
        <v>4</v>
      </c>
      <c r="B12" s="2" t="s">
        <v>24</v>
      </c>
      <c r="C12" s="2">
        <v>2</v>
      </c>
      <c r="D12" s="2">
        <v>1</v>
      </c>
      <c r="E12" s="2">
        <v>3</v>
      </c>
      <c r="F12" s="2">
        <v>3</v>
      </c>
      <c r="G12" s="2" t="s">
        <v>280</v>
      </c>
    </row>
    <row r="13" spans="1:26" ht="14.25" customHeight="1">
      <c r="A13" s="49">
        <v>5</v>
      </c>
      <c r="B13" s="2" t="s">
        <v>44</v>
      </c>
      <c r="C13" s="2">
        <v>4</v>
      </c>
      <c r="D13" s="2">
        <v>1</v>
      </c>
      <c r="E13" s="2">
        <v>12</v>
      </c>
      <c r="F13" s="2">
        <v>3</v>
      </c>
      <c r="G13" s="2" t="s">
        <v>270</v>
      </c>
    </row>
    <row r="14" spans="1:26" ht="14.25" customHeight="1">
      <c r="A14" s="49">
        <v>6</v>
      </c>
      <c r="B14" s="2" t="s">
        <v>24</v>
      </c>
      <c r="C14" s="2">
        <v>2</v>
      </c>
      <c r="D14" s="2">
        <v>0</v>
      </c>
      <c r="E14" s="2">
        <v>14</v>
      </c>
      <c r="F14" s="2">
        <v>3</v>
      </c>
      <c r="G14" s="2" t="s">
        <v>270</v>
      </c>
    </row>
    <row r="15" spans="1:26" ht="14.25" customHeight="1">
      <c r="A15" s="49">
        <v>7</v>
      </c>
      <c r="B15" s="2" t="s">
        <v>32</v>
      </c>
      <c r="C15" s="2">
        <v>5</v>
      </c>
      <c r="D15" s="2">
        <v>0</v>
      </c>
      <c r="E15" s="2">
        <v>20</v>
      </c>
      <c r="F15" s="2">
        <v>3</v>
      </c>
      <c r="G15" s="2" t="s">
        <v>283</v>
      </c>
    </row>
    <row r="16" spans="1:26" ht="14.25" customHeight="1">
      <c r="A16" s="49">
        <v>8</v>
      </c>
      <c r="B16" s="2" t="s">
        <v>26</v>
      </c>
      <c r="C16" s="2">
        <v>4</v>
      </c>
      <c r="D16" s="2">
        <v>1</v>
      </c>
      <c r="E16" s="2">
        <v>11</v>
      </c>
      <c r="F16" s="2">
        <v>2</v>
      </c>
      <c r="G16" s="2" t="s">
        <v>77</v>
      </c>
    </row>
    <row r="17" spans="1:26" ht="14.25" customHeight="1">
      <c r="A17" s="49">
        <v>9</v>
      </c>
      <c r="B17" s="2" t="s">
        <v>26</v>
      </c>
      <c r="C17" s="2">
        <v>2</v>
      </c>
      <c r="D17" s="2">
        <v>0</v>
      </c>
      <c r="E17" s="2">
        <v>11</v>
      </c>
      <c r="F17" s="2">
        <v>2</v>
      </c>
      <c r="G17" s="2" t="s">
        <v>281</v>
      </c>
    </row>
    <row r="18" spans="1:26" ht="14.25" customHeight="1">
      <c r="A18" s="49">
        <v>10</v>
      </c>
      <c r="B18" s="2" t="s">
        <v>27</v>
      </c>
      <c r="C18" s="2">
        <v>4</v>
      </c>
      <c r="D18" s="2">
        <v>0</v>
      </c>
      <c r="E18" s="2">
        <v>15</v>
      </c>
      <c r="F18" s="2">
        <v>2</v>
      </c>
      <c r="G18" s="2" t="s">
        <v>271</v>
      </c>
    </row>
    <row r="19" spans="1:26" ht="14.25" customHeight="1">
      <c r="A19" s="49">
        <v>11</v>
      </c>
      <c r="B19" s="2" t="s">
        <v>58</v>
      </c>
      <c r="C19" s="2">
        <v>4</v>
      </c>
      <c r="D19" s="2">
        <v>0</v>
      </c>
      <c r="E19" s="2">
        <v>15</v>
      </c>
      <c r="F19" s="2">
        <v>2</v>
      </c>
      <c r="G19" s="2" t="s">
        <v>278</v>
      </c>
    </row>
    <row r="20" spans="1:26" ht="14.25" customHeight="1">
      <c r="A20" s="49">
        <v>12</v>
      </c>
      <c r="B20" s="2" t="s">
        <v>46</v>
      </c>
      <c r="C20" s="2">
        <v>3</v>
      </c>
      <c r="D20" s="2">
        <v>0</v>
      </c>
      <c r="E20" s="2">
        <v>15</v>
      </c>
      <c r="F20" s="2">
        <v>2</v>
      </c>
      <c r="G20" s="2" t="s">
        <v>280</v>
      </c>
    </row>
    <row r="21" spans="1:26" ht="14.25" customHeight="1">
      <c r="A21" s="49">
        <v>13</v>
      </c>
      <c r="B21" s="2" t="s">
        <v>31</v>
      </c>
      <c r="C21" s="2">
        <v>4</v>
      </c>
      <c r="D21" s="2">
        <v>0</v>
      </c>
      <c r="E21" s="2">
        <v>16</v>
      </c>
      <c r="F21" s="2">
        <v>2</v>
      </c>
      <c r="G21" s="2" t="s">
        <v>275</v>
      </c>
    </row>
    <row r="22" spans="1:26" ht="14.25" customHeight="1">
      <c r="A22" s="49">
        <v>14</v>
      </c>
      <c r="B22" s="2" t="s">
        <v>38</v>
      </c>
      <c r="C22" s="2">
        <v>4</v>
      </c>
      <c r="D22" s="2">
        <v>0</v>
      </c>
      <c r="E22" s="2">
        <v>21</v>
      </c>
      <c r="F22" s="2">
        <v>2</v>
      </c>
      <c r="G22" s="2" t="s">
        <v>278</v>
      </c>
    </row>
    <row r="23" spans="1:26" ht="14.25" customHeight="1">
      <c r="A23" s="49">
        <v>15</v>
      </c>
      <c r="B23" s="2" t="s">
        <v>26</v>
      </c>
      <c r="C23" s="2">
        <v>3</v>
      </c>
      <c r="D23" s="2">
        <v>0</v>
      </c>
      <c r="E23" s="2">
        <v>24</v>
      </c>
      <c r="F23" s="2">
        <v>2</v>
      </c>
      <c r="G23" s="2" t="s">
        <v>276</v>
      </c>
    </row>
    <row r="24" spans="1:26" ht="14.25" customHeight="1">
      <c r="A24" s="49">
        <v>16</v>
      </c>
      <c r="B24" s="2" t="s">
        <v>20</v>
      </c>
      <c r="C24" s="2">
        <v>5</v>
      </c>
      <c r="D24" s="2">
        <v>0</v>
      </c>
      <c r="E24" s="2">
        <v>34</v>
      </c>
      <c r="F24" s="2">
        <v>2</v>
      </c>
      <c r="G24" s="2" t="s">
        <v>78</v>
      </c>
    </row>
    <row r="25" spans="1:26" ht="14.25" customHeight="1">
      <c r="A25" s="49">
        <v>17</v>
      </c>
      <c r="B25" s="2" t="s">
        <v>23</v>
      </c>
      <c r="C25" s="2">
        <v>4</v>
      </c>
      <c r="D25" s="2">
        <v>0</v>
      </c>
      <c r="E25" s="2">
        <v>35</v>
      </c>
      <c r="F25" s="2">
        <v>2</v>
      </c>
      <c r="G25" s="2" t="s">
        <v>272</v>
      </c>
    </row>
    <row r="26" spans="1:26" ht="4.5" customHeight="1">
      <c r="A26" s="42"/>
      <c r="B26" s="42"/>
      <c r="C26" s="42"/>
      <c r="D26" s="42"/>
      <c r="E26" s="42"/>
      <c r="F26" s="42"/>
      <c r="G26" s="4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/>
    <row r="28" spans="1:26" ht="14.25" customHeight="1"/>
    <row r="29" spans="1:26" ht="14.25" customHeight="1"/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</sheetData>
  <mergeCells count="1">
    <mergeCell ref="A2:G2"/>
  </mergeCells>
  <printOptions horizontalCentered="1"/>
  <pageMargins left="0.70866141732283472" right="0.70866141732283472" top="0.74803149606299213" bottom="0.7480314960629921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Cover_2022</vt:lpstr>
      <vt:lpstr>Results_Annual</vt:lpstr>
      <vt:lpstr>Tossing Analysis</vt:lpstr>
      <vt:lpstr>Team Summary_Annual</vt:lpstr>
      <vt:lpstr>Individual Records_Annual</vt:lpstr>
      <vt:lpstr>BAT_ANNUAL</vt:lpstr>
      <vt:lpstr>HS_Annual</vt:lpstr>
      <vt:lpstr>BOWL_ANNUAL</vt:lpstr>
      <vt:lpstr>BB_Annual</vt:lpstr>
      <vt:lpstr>FIELD_ANNUAL</vt:lpstr>
      <vt:lpstr>DISMISSALS</vt:lpstr>
      <vt:lpstr>BOWL_ANNUAL!Print_Area</vt:lpstr>
      <vt:lpstr>FIELD_ANNUAL!Print_Area</vt:lpstr>
      <vt:lpstr>Results_Annual!Print_Area</vt:lpstr>
      <vt:lpstr>'Team Summary_Annual'!Print_Area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Gaught</cp:lastModifiedBy>
  <cp:lastPrinted>2023-04-19T18:44:28Z</cp:lastPrinted>
  <dcterms:created xsi:type="dcterms:W3CDTF">2011-05-03T06:50:58Z</dcterms:created>
  <dcterms:modified xsi:type="dcterms:W3CDTF">2023-04-19T18:44:40Z</dcterms:modified>
</cp:coreProperties>
</file>